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bertaveterinarylabs-my.sharepoint.com/personal/dave_vanwalleghem_avetlabs_com/Documents/Desktop/"/>
    </mc:Choice>
  </mc:AlternateContent>
  <xr:revisionPtr revIDLastSave="12" documentId="8_{6EADC550-7CCB-4240-8700-9DF26905037D}" xr6:coauthVersionLast="47" xr6:coauthVersionMax="47" xr10:uidLastSave="{DB48D03E-51D7-4345-BA6E-7A2CF29096A3}"/>
  <bookViews>
    <workbookView xWindow="-110" yWindow="-110" windowWidth="19420" windowHeight="10300" xr2:uid="{46D4460D-874D-4EEB-9BF9-996F93287A2D}"/>
  </bookViews>
  <sheets>
    <sheet name="Product usage" sheetId="4" r:id="rId1"/>
    <sheet name="Water Line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0" i="4" l="1"/>
  <c r="C13" i="5"/>
  <c r="G15" i="5" s="1"/>
  <c r="B13" i="5"/>
  <c r="F33" i="4" l="1"/>
  <c r="M33" i="4" s="1"/>
  <c r="C19" i="4"/>
  <c r="C22" i="4"/>
  <c r="E22" i="4" s="1"/>
  <c r="E29" i="5"/>
  <c r="G29" i="5" s="1"/>
  <c r="E28" i="5"/>
  <c r="G28" i="5" s="1"/>
  <c r="H21" i="5"/>
  <c r="J13" i="5"/>
  <c r="I13" i="5"/>
  <c r="H13" i="5"/>
  <c r="G13" i="5"/>
  <c r="F13" i="5"/>
  <c r="E13" i="5"/>
  <c r="D13" i="5"/>
  <c r="F39" i="4" l="1"/>
  <c r="M39" i="4" s="1"/>
  <c r="G19" i="5"/>
  <c r="I30" i="5" s="1"/>
  <c r="F35" i="4"/>
  <c r="F37" i="4"/>
  <c r="M37" i="4" s="1"/>
  <c r="E19" i="4"/>
  <c r="H33" i="4"/>
  <c r="K33" i="4" s="1"/>
  <c r="L33" i="4" s="1"/>
  <c r="L39" i="4" l="1"/>
  <c r="E27" i="5"/>
  <c r="G27" i="5" s="1"/>
  <c r="I26" i="5"/>
  <c r="E30" i="5"/>
  <c r="G30" i="5" s="1"/>
  <c r="I29" i="5"/>
  <c r="I27" i="5"/>
  <c r="I28" i="5"/>
  <c r="E26" i="5"/>
  <c r="G26" i="5" s="1"/>
  <c r="M35" i="4"/>
  <c r="H35" i="4"/>
  <c r="K35" i="4" s="1"/>
  <c r="F38" i="4"/>
  <c r="F36" i="4"/>
  <c r="F34" i="4"/>
  <c r="M34" i="4" s="1"/>
  <c r="F32" i="4"/>
  <c r="F30" i="4"/>
  <c r="F28" i="4"/>
  <c r="H37" i="4"/>
  <c r="K37" i="4" s="1"/>
  <c r="L37" i="4" s="1"/>
  <c r="H39" i="4"/>
  <c r="K39" i="4" s="1"/>
  <c r="L35" i="4" l="1"/>
  <c r="H36" i="4"/>
  <c r="K36" i="4" s="1"/>
  <c r="H28" i="4"/>
  <c r="K28" i="4" s="1"/>
  <c r="M32" i="4"/>
  <c r="M38" i="4"/>
  <c r="H30" i="4"/>
  <c r="K30" i="4" s="1"/>
  <c r="M30" i="4"/>
  <c r="M36" i="4" l="1"/>
  <c r="L36" i="4" s="1"/>
  <c r="H38" i="4"/>
  <c r="K38" i="4" s="1"/>
  <c r="L38" i="4" s="1"/>
  <c r="M28" i="4"/>
  <c r="L28" i="4" s="1"/>
  <c r="H32" i="4"/>
  <c r="K32" i="4" s="1"/>
  <c r="L32" i="4" s="1"/>
  <c r="H34" i="4"/>
  <c r="K34" i="4" s="1"/>
  <c r="L34" i="4" s="1"/>
  <c r="L30" i="4"/>
</calcChain>
</file>

<file path=xl/sharedStrings.xml><?xml version="1.0" encoding="utf-8"?>
<sst xmlns="http://schemas.openxmlformats.org/spreadsheetml/2006/main" count="156" uniqueCount="89">
  <si>
    <t>m ca</t>
  </si>
  <si>
    <t>Feet</t>
  </si>
  <si>
    <t>Meters</t>
  </si>
  <si>
    <t>Length</t>
  </si>
  <si>
    <t>Width</t>
  </si>
  <si>
    <t>Height</t>
  </si>
  <si>
    <t># of Rooms / Floors</t>
  </si>
  <si>
    <t>ml</t>
  </si>
  <si>
    <t>Liters</t>
  </si>
  <si>
    <t>Total Surface</t>
  </si>
  <si>
    <t>sq ft</t>
  </si>
  <si>
    <t>sq m</t>
  </si>
  <si>
    <t>Ratio</t>
  </si>
  <si>
    <t>1:</t>
  </si>
  <si>
    <t>Total Volume</t>
  </si>
  <si>
    <t>cu ft</t>
  </si>
  <si>
    <t>cu m</t>
  </si>
  <si>
    <t>Dilution Rate of Injector = 1/</t>
  </si>
  <si>
    <t>Correction Factor =</t>
  </si>
  <si>
    <t>Cleaners and Disinfectants</t>
  </si>
  <si>
    <t>Vol. of total Sol.</t>
  </si>
  <si>
    <t>Qty. of Prod. Needed</t>
  </si>
  <si>
    <t>Product</t>
  </si>
  <si>
    <t>Water amount</t>
  </si>
  <si>
    <t>Total</t>
  </si>
  <si>
    <r>
      <rPr>
        <b/>
        <sz val="9"/>
        <rFont val="Acumin Pro"/>
        <family val="2"/>
      </rPr>
      <t>2-24</t>
    </r>
    <r>
      <rPr>
        <sz val="9"/>
        <rFont val="Acumin Pro"/>
        <family val="2"/>
      </rPr>
      <t xml:space="preserve"> ml/L</t>
    </r>
  </si>
  <si>
    <r>
      <t>250 ml/ m</t>
    </r>
    <r>
      <rPr>
        <vertAlign val="superscript"/>
        <sz val="9"/>
        <rFont val="Acumin Pro"/>
        <family val="2"/>
      </rPr>
      <t>2</t>
    </r>
  </si>
  <si>
    <t>L</t>
  </si>
  <si>
    <t>Biosentry 904</t>
  </si>
  <si>
    <r>
      <rPr>
        <b/>
        <sz val="9"/>
        <rFont val="Acumin Pro"/>
        <family val="2"/>
      </rPr>
      <t>4</t>
    </r>
    <r>
      <rPr>
        <sz val="9"/>
        <rFont val="Acumin Pro"/>
        <family val="2"/>
      </rPr>
      <t xml:space="preserve"> ml/L</t>
    </r>
  </si>
  <si>
    <t>sprayed at</t>
  </si>
  <si>
    <r>
      <rPr>
        <b/>
        <sz val="9"/>
        <rFont val="Acumin Pro"/>
        <family val="2"/>
      </rPr>
      <t>33</t>
    </r>
    <r>
      <rPr>
        <sz val="9"/>
        <rFont val="Acumin Pro"/>
        <family val="2"/>
      </rPr>
      <t xml:space="preserve"> %</t>
    </r>
  </si>
  <si>
    <r>
      <t>3 L/ 186 m</t>
    </r>
    <r>
      <rPr>
        <vertAlign val="superscript"/>
        <sz val="9"/>
        <rFont val="Acumin Pro"/>
        <family val="2"/>
      </rPr>
      <t>2</t>
    </r>
    <r>
      <rPr>
        <sz val="9"/>
        <rFont val="Acumin Pro"/>
        <family val="2"/>
      </rPr>
      <t xml:space="preserve"> pl.</t>
    </r>
  </si>
  <si>
    <t>Synergize</t>
  </si>
  <si>
    <r>
      <t xml:space="preserve">2-8 </t>
    </r>
    <r>
      <rPr>
        <sz val="9"/>
        <rFont val="Acumin Pro"/>
        <family val="2"/>
      </rPr>
      <t>ml/l</t>
    </r>
  </si>
  <si>
    <r>
      <t>10 ml/ m</t>
    </r>
    <r>
      <rPr>
        <vertAlign val="superscript"/>
        <sz val="9"/>
        <rFont val="Acumin Pro"/>
        <family val="2"/>
      </rPr>
      <t>3</t>
    </r>
  </si>
  <si>
    <r>
      <t>300 ml/ m</t>
    </r>
    <r>
      <rPr>
        <vertAlign val="superscript"/>
        <sz val="9"/>
        <rFont val="Acumin Pro"/>
        <family val="2"/>
      </rPr>
      <t>2</t>
    </r>
  </si>
  <si>
    <r>
      <rPr>
        <b/>
        <sz val="9"/>
        <rFont val="Acumin Pro"/>
        <family val="2"/>
      </rPr>
      <t>10</t>
    </r>
    <r>
      <rPr>
        <sz val="9"/>
        <rFont val="Acumin Pro"/>
        <family val="2"/>
      </rPr>
      <t xml:space="preserve"> %</t>
    </r>
  </si>
  <si>
    <r>
      <t>15 ml/ m</t>
    </r>
    <r>
      <rPr>
        <vertAlign val="superscript"/>
        <sz val="9"/>
        <rFont val="Acumin Pro"/>
        <family val="2"/>
      </rPr>
      <t>3</t>
    </r>
  </si>
  <si>
    <r>
      <rPr>
        <b/>
        <sz val="9"/>
        <rFont val="Acumin Pro"/>
        <family val="2"/>
      </rPr>
      <t xml:space="preserve">1 </t>
    </r>
    <r>
      <rPr>
        <sz val="9"/>
        <rFont val="Acumin Pro"/>
        <family val="2"/>
      </rPr>
      <t>%</t>
    </r>
  </si>
  <si>
    <t>kg</t>
  </si>
  <si>
    <r>
      <rPr>
        <b/>
        <sz val="9"/>
        <rFont val="Acumin Pro"/>
        <family val="2"/>
      </rPr>
      <t>1</t>
    </r>
    <r>
      <rPr>
        <sz val="9"/>
        <rFont val="Acumin Pro"/>
        <family val="2"/>
      </rPr>
      <t xml:space="preserve"> %</t>
    </r>
  </si>
  <si>
    <t>WATER LINE VOLUME</t>
  </si>
  <si>
    <t>Diameter (in)</t>
  </si>
  <si>
    <t>1/2</t>
  </si>
  <si>
    <t>3/4</t>
  </si>
  <si>
    <t>1</t>
  </si>
  <si>
    <t>1 1/4</t>
  </si>
  <si>
    <t>1 1/2</t>
  </si>
  <si>
    <t>2</t>
  </si>
  <si>
    <t>Length (ft)</t>
  </si>
  <si>
    <t>Volume (L)</t>
  </si>
  <si>
    <t xml:space="preserve">Total Corrected Volume </t>
  </si>
  <si>
    <t>Medicator setting     1/</t>
  </si>
  <si>
    <t>%</t>
  </si>
  <si>
    <t>Qty. of Prod.</t>
  </si>
  <si>
    <t>Vol of Water</t>
  </si>
  <si>
    <t xml:space="preserve"> Total Vol of Stock</t>
  </si>
  <si>
    <t xml:space="preserve">injected at </t>
  </si>
  <si>
    <t>2-24 ml/L</t>
  </si>
  <si>
    <t>4 ml/L</t>
  </si>
  <si>
    <t>1 %</t>
  </si>
  <si>
    <t>0</t>
  </si>
  <si>
    <t>Concentration</t>
  </si>
  <si>
    <t>non injector</t>
  </si>
  <si>
    <t>Stock Pail Mixture</t>
  </si>
  <si>
    <t>Use the numbers in calculator below, repeat 3X and take the average.</t>
  </si>
  <si>
    <t>Grey cells: to enter your own values</t>
  </si>
  <si>
    <t>Red cells: will change according to your values</t>
  </si>
  <si>
    <t>Barn Ratio Calculator - Stock Container</t>
  </si>
  <si>
    <t>Volume Container</t>
  </si>
  <si>
    <t>Mixing Container</t>
  </si>
  <si>
    <t xml:space="preserve">To obtain your distribution apparatus ratio, follow the below formula. </t>
  </si>
  <si>
    <t>fogged at</t>
  </si>
  <si>
    <t>Step 1) input Barn Dimensions</t>
  </si>
  <si>
    <t>Barn Dimensions</t>
  </si>
  <si>
    <t>Step 2) select and input product concentration</t>
  </si>
  <si>
    <t xml:space="preserve">Step 3) For accurate stock solution amounts, use the barn ratio calculator or choose the appropriate ratio rate. (if known) </t>
  </si>
  <si>
    <t>Step 4) Reference product stock volume for amount needed</t>
  </si>
  <si>
    <t>Stock volume (in Litres)</t>
  </si>
  <si>
    <t>Calculator Instructions</t>
  </si>
  <si>
    <t>Step 1) input Water line sizes</t>
  </si>
  <si>
    <t xml:space="preserve">Step 3) For accurate stock solution amounts, input medicator setting. </t>
  </si>
  <si>
    <t>Hyperox</t>
  </si>
  <si>
    <t>Virkon</t>
  </si>
  <si>
    <t>Biosolve Plus /Farm Foam EVO</t>
  </si>
  <si>
    <t>Biosolve AFC /Acid a Foam EVO</t>
  </si>
  <si>
    <t>Biosolve Plus /FFE</t>
  </si>
  <si>
    <t>Biosolve AFC/AFE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</si>
</sst>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37">
    <font>
      <sz val="10"/>
      <name val="Arial"/>
    </font>
    <font>
      <b/>
      <sz val="10"/>
      <name val="Acumin Pro"/>
      <family val="2"/>
    </font>
    <font>
      <sz val="10"/>
      <name val="Acumin Pro"/>
      <family val="2"/>
    </font>
    <font>
      <b/>
      <sz val="12"/>
      <name val="Acumin Pro"/>
      <family val="2"/>
    </font>
    <font>
      <b/>
      <sz val="12"/>
      <name val="Arial"/>
      <family val="2"/>
    </font>
    <font>
      <b/>
      <i/>
      <sz val="10"/>
      <name val="Acumin Pro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sz val="18"/>
      <name val="Acumin Pro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i/>
      <sz val="10"/>
      <name val="Acumin Pro"/>
      <family val="2"/>
    </font>
    <font>
      <sz val="10"/>
      <color rgb="FFFF0000"/>
      <name val="Acumin Pro"/>
      <family val="2"/>
    </font>
    <font>
      <sz val="9"/>
      <name val="Acumin Pro"/>
      <family val="2"/>
    </font>
    <font>
      <b/>
      <sz val="9"/>
      <name val="Acumin Pro"/>
      <family val="2"/>
    </font>
    <font>
      <vertAlign val="superscript"/>
      <sz val="9"/>
      <name val="Acumin Pro"/>
      <family val="2"/>
    </font>
    <font>
      <b/>
      <i/>
      <sz val="9"/>
      <name val="Acumin Pro"/>
      <family val="2"/>
    </font>
    <font>
      <sz val="9"/>
      <name val="Arial"/>
      <family val="2"/>
    </font>
    <font>
      <b/>
      <i/>
      <sz val="10"/>
      <name val="Arial"/>
      <family val="2"/>
    </font>
    <font>
      <sz val="14"/>
      <name val="Acumin Pro"/>
      <family val="2"/>
    </font>
    <font>
      <sz val="14"/>
      <name val="Arial"/>
      <family val="2"/>
    </font>
    <font>
      <shadow/>
      <sz val="10"/>
      <color rgb="FF000000"/>
      <name val="Calibri"/>
      <family val="2"/>
    </font>
    <font>
      <b/>
      <sz val="8"/>
      <name val="Acumin Pro"/>
      <family val="2"/>
    </font>
    <font>
      <i/>
      <sz val="10"/>
      <name val="Arial"/>
      <family val="2"/>
    </font>
    <font>
      <sz val="10"/>
      <name val="Acumin "/>
    </font>
    <font>
      <b/>
      <sz val="12"/>
      <name val="Acumin "/>
    </font>
    <font>
      <b/>
      <sz val="10"/>
      <name val="Acumin "/>
    </font>
    <font>
      <sz val="9"/>
      <name val="Acumin "/>
    </font>
    <font>
      <b/>
      <i/>
      <sz val="9"/>
      <name val="Acumin "/>
    </font>
    <font>
      <b/>
      <i/>
      <sz val="10"/>
      <name val="Acumin "/>
    </font>
    <font>
      <b/>
      <sz val="9"/>
      <name val="Acumin "/>
    </font>
    <font>
      <b/>
      <i/>
      <sz val="10"/>
      <color theme="0"/>
      <name val="Arial"/>
      <family val="2"/>
    </font>
    <font>
      <b/>
      <sz val="10"/>
      <color theme="0"/>
      <name val="Acumin Pro"/>
      <family val="2"/>
    </font>
    <font>
      <b/>
      <sz val="10"/>
      <color theme="0"/>
      <name val="Arial"/>
      <family val="2"/>
    </font>
    <font>
      <b/>
      <sz val="10"/>
      <color theme="0"/>
      <name val="Acumin "/>
    </font>
    <font>
      <b/>
      <sz val="11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B435D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13">
    <xf numFmtId="0" fontId="0" fillId="0" borderId="0" xfId="0"/>
    <xf numFmtId="1" fontId="2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2" borderId="0" xfId="0" applyFont="1" applyFill="1" applyAlignment="1" applyProtection="1">
      <alignment horizontal="center"/>
      <protection locked="0"/>
    </xf>
    <xf numFmtId="0" fontId="2" fillId="0" borderId="0" xfId="0" applyFont="1"/>
    <xf numFmtId="1" fontId="6" fillId="0" borderId="0" xfId="0" applyNumberFormat="1" applyFont="1"/>
    <xf numFmtId="0" fontId="6" fillId="0" borderId="0" xfId="0" applyFont="1"/>
    <xf numFmtId="0" fontId="0" fillId="0" borderId="0" xfId="0" applyAlignment="1">
      <alignment horizontal="left"/>
    </xf>
    <xf numFmtId="0" fontId="1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9" fillId="0" borderId="0" xfId="0" applyFont="1"/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2" borderId="0" xfId="0" applyFont="1" applyFill="1" applyProtection="1">
      <protection locked="0"/>
    </xf>
    <xf numFmtId="1" fontId="0" fillId="2" borderId="5" xfId="0" applyNumberFormat="1" applyFill="1" applyBorder="1" applyProtection="1">
      <protection locked="0"/>
    </xf>
    <xf numFmtId="0" fontId="2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1" fontId="10" fillId="0" borderId="0" xfId="0" applyNumberFormat="1" applyFont="1" applyAlignment="1">
      <alignment horizontal="center"/>
    </xf>
    <xf numFmtId="0" fontId="12" fillId="0" borderId="0" xfId="0" applyFont="1"/>
    <xf numFmtId="0" fontId="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49" fontId="13" fillId="0" borderId="10" xfId="0" applyNumberFormat="1" applyFont="1" applyBorder="1" applyAlignment="1">
      <alignment horizontal="center"/>
    </xf>
    <xf numFmtId="1" fontId="16" fillId="2" borderId="10" xfId="0" applyNumberFormat="1" applyFont="1" applyFill="1" applyBorder="1" applyAlignment="1" applyProtection="1">
      <alignment horizontal="center"/>
      <protection locked="0"/>
    </xf>
    <xf numFmtId="49" fontId="13" fillId="0" borderId="7" xfId="0" applyNumberFormat="1" applyFont="1" applyBorder="1" applyAlignment="1">
      <alignment horizontal="center"/>
    </xf>
    <xf numFmtId="49" fontId="13" fillId="0" borderId="0" xfId="0" applyNumberFormat="1" applyFont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 applyProtection="1">
      <alignment horizontal="center"/>
      <protection locked="0"/>
    </xf>
    <xf numFmtId="49" fontId="13" fillId="0" borderId="3" xfId="0" applyNumberFormat="1" applyFont="1" applyBorder="1" applyAlignment="1">
      <alignment horizontal="center"/>
    </xf>
    <xf numFmtId="49" fontId="14" fillId="0" borderId="0" xfId="0" applyNumberFormat="1" applyFont="1" applyAlignment="1">
      <alignment horizontal="center"/>
    </xf>
    <xf numFmtId="1" fontId="16" fillId="2" borderId="1" xfId="0" applyNumberFormat="1" applyFont="1" applyFill="1" applyBorder="1" applyAlignment="1" applyProtection="1">
      <alignment horizontal="center" vertical="center"/>
      <protection locked="0"/>
    </xf>
    <xf numFmtId="0" fontId="16" fillId="2" borderId="10" xfId="0" applyFont="1" applyFill="1" applyBorder="1" applyAlignment="1" applyProtection="1">
      <alignment horizontal="center"/>
      <protection locked="0"/>
    </xf>
    <xf numFmtId="1" fontId="16" fillId="2" borderId="10" xfId="1" applyNumberFormat="1" applyFont="1" applyFill="1" applyBorder="1" applyAlignment="1" applyProtection="1">
      <alignment horizontal="center"/>
      <protection locked="0"/>
    </xf>
    <xf numFmtId="1" fontId="16" fillId="2" borderId="1" xfId="1" applyNumberFormat="1" applyFont="1" applyFill="1" applyBorder="1" applyAlignment="1" applyProtection="1">
      <alignment horizontal="center"/>
      <protection locked="0"/>
    </xf>
    <xf numFmtId="0" fontId="10" fillId="0" borderId="0" xfId="0" applyFont="1"/>
    <xf numFmtId="165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22" fillId="0" borderId="0" xfId="0" applyFont="1"/>
    <xf numFmtId="0" fontId="5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1" fontId="10" fillId="4" borderId="0" xfId="0" applyNumberFormat="1" applyFont="1" applyFill="1" applyProtection="1">
      <protection locked="0"/>
    </xf>
    <xf numFmtId="1" fontId="7" fillId="0" borderId="0" xfId="0" applyNumberFormat="1" applyFont="1"/>
    <xf numFmtId="0" fontId="2" fillId="4" borderId="0" xfId="0" applyFont="1" applyFill="1" applyAlignment="1">
      <alignment horizontal="center"/>
    </xf>
    <xf numFmtId="1" fontId="1" fillId="4" borderId="0" xfId="0" applyNumberFormat="1" applyFont="1" applyFill="1" applyAlignment="1">
      <alignment horizontal="center"/>
    </xf>
    <xf numFmtId="0" fontId="7" fillId="0" borderId="0" xfId="0" applyFont="1"/>
    <xf numFmtId="0" fontId="23" fillId="2" borderId="0" xfId="0" applyFont="1" applyFill="1" applyAlignment="1">
      <alignment horizontal="left"/>
    </xf>
    <xf numFmtId="0" fontId="24" fillId="0" borderId="0" xfId="0" applyFont="1"/>
    <xf numFmtId="0" fontId="25" fillId="0" borderId="11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/>
    <xf numFmtId="0" fontId="27" fillId="0" borderId="0" xfId="0" applyFont="1" applyAlignment="1">
      <alignment horizontal="left"/>
    </xf>
    <xf numFmtId="9" fontId="27" fillId="0" borderId="0" xfId="0" applyNumberFormat="1" applyFont="1" applyAlignment="1">
      <alignment horizontal="center"/>
    </xf>
    <xf numFmtId="0" fontId="28" fillId="0" borderId="6" xfId="0" applyFont="1" applyBorder="1" applyAlignment="1">
      <alignment horizontal="left"/>
    </xf>
    <xf numFmtId="49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29" fillId="3" borderId="0" xfId="0" applyFont="1" applyFill="1" applyAlignment="1" applyProtection="1">
      <alignment horizontal="center"/>
      <protection locked="0"/>
    </xf>
    <xf numFmtId="0" fontId="29" fillId="0" borderId="6" xfId="0" applyFont="1" applyBorder="1" applyAlignment="1">
      <alignment horizontal="left"/>
    </xf>
    <xf numFmtId="0" fontId="29" fillId="0" borderId="0" xfId="0" applyFont="1" applyAlignment="1">
      <alignment horizontal="left"/>
    </xf>
    <xf numFmtId="164" fontId="24" fillId="0" borderId="0" xfId="0" applyNumberFormat="1" applyFont="1" applyAlignment="1">
      <alignment horizontal="center"/>
    </xf>
    <xf numFmtId="165" fontId="24" fillId="0" borderId="0" xfId="0" applyNumberFormat="1" applyFont="1" applyAlignment="1">
      <alignment horizontal="center"/>
    </xf>
    <xf numFmtId="0" fontId="29" fillId="0" borderId="0" xfId="0" applyFont="1" applyAlignment="1">
      <alignment horizontal="right"/>
    </xf>
    <xf numFmtId="164" fontId="24" fillId="0" borderId="0" xfId="0" applyNumberFormat="1" applyFont="1"/>
    <xf numFmtId="165" fontId="29" fillId="3" borderId="0" xfId="0" applyNumberFormat="1" applyFont="1" applyFill="1" applyAlignment="1" applyProtection="1">
      <alignment horizontal="center"/>
      <protection locked="0"/>
    </xf>
    <xf numFmtId="164" fontId="26" fillId="0" borderId="0" xfId="0" applyNumberFormat="1" applyFont="1"/>
    <xf numFmtId="0" fontId="26" fillId="0" borderId="0" xfId="0" applyFont="1" applyAlignment="1">
      <alignment horizontal="center"/>
    </xf>
    <xf numFmtId="164" fontId="26" fillId="0" borderId="0" xfId="0" applyNumberFormat="1" applyFont="1" applyProtection="1">
      <protection locked="0"/>
    </xf>
    <xf numFmtId="0" fontId="29" fillId="0" borderId="0" xfId="0" applyFont="1" applyAlignment="1">
      <alignment horizontal="center"/>
    </xf>
    <xf numFmtId="1" fontId="26" fillId="3" borderId="0" xfId="0" applyNumberFormat="1" applyFont="1" applyFill="1" applyAlignment="1" applyProtection="1">
      <alignment horizontal="center"/>
      <protection locked="0"/>
    </xf>
    <xf numFmtId="1" fontId="26" fillId="4" borderId="0" xfId="0" applyNumberFormat="1" applyFont="1" applyFill="1" applyAlignment="1" applyProtection="1">
      <alignment horizontal="center"/>
      <protection locked="0"/>
    </xf>
    <xf numFmtId="0" fontId="26" fillId="4" borderId="0" xfId="0" applyFont="1" applyFill="1" applyAlignment="1">
      <alignment horizontal="center"/>
    </xf>
    <xf numFmtId="0" fontId="24" fillId="0" borderId="11" xfId="0" applyFont="1" applyBorder="1"/>
    <xf numFmtId="0" fontId="30" fillId="0" borderId="25" xfId="0" applyFont="1" applyBorder="1"/>
    <xf numFmtId="0" fontId="25" fillId="0" borderId="0" xfId="0" applyFont="1"/>
    <xf numFmtId="0" fontId="26" fillId="0" borderId="0" xfId="0" applyFont="1" applyAlignment="1">
      <alignment horizontal="right"/>
    </xf>
    <xf numFmtId="0" fontId="26" fillId="0" borderId="14" xfId="0" applyFont="1" applyBorder="1"/>
    <xf numFmtId="0" fontId="27" fillId="0" borderId="14" xfId="0" applyFont="1" applyBorder="1" applyAlignment="1">
      <alignment horizontal="center"/>
    </xf>
    <xf numFmtId="1" fontId="29" fillId="3" borderId="14" xfId="0" applyNumberFormat="1" applyFont="1" applyFill="1" applyBorder="1" applyAlignment="1" applyProtection="1">
      <alignment horizontal="center"/>
      <protection locked="0"/>
    </xf>
    <xf numFmtId="0" fontId="26" fillId="0" borderId="14" xfId="0" applyFont="1" applyBorder="1" applyAlignment="1">
      <alignment vertical="center"/>
    </xf>
    <xf numFmtId="9" fontId="27" fillId="0" borderId="14" xfId="0" applyNumberFormat="1" applyFont="1" applyBorder="1" applyAlignment="1">
      <alignment horizontal="center"/>
    </xf>
    <xf numFmtId="49" fontId="27" fillId="0" borderId="14" xfId="0" applyNumberFormat="1" applyFont="1" applyBorder="1" applyAlignment="1">
      <alignment horizontal="center"/>
    </xf>
    <xf numFmtId="49" fontId="29" fillId="3" borderId="14" xfId="0" applyNumberFormat="1" applyFont="1" applyFill="1" applyBorder="1" applyAlignment="1" applyProtection="1">
      <alignment horizontal="center"/>
      <protection locked="0"/>
    </xf>
    <xf numFmtId="0" fontId="24" fillId="0" borderId="0" xfId="0" applyFont="1" applyAlignment="1">
      <alignment horizontal="left"/>
    </xf>
    <xf numFmtId="2" fontId="24" fillId="0" borderId="0" xfId="0" applyNumberFormat="1" applyFont="1"/>
    <xf numFmtId="0" fontId="25" fillId="0" borderId="11" xfId="0" applyFont="1" applyBorder="1"/>
    <xf numFmtId="0" fontId="18" fillId="2" borderId="0" xfId="0" applyFont="1" applyFill="1" applyAlignment="1">
      <alignment horizontal="left"/>
    </xf>
    <xf numFmtId="0" fontId="18" fillId="2" borderId="0" xfId="0" applyFont="1" applyFill="1"/>
    <xf numFmtId="0" fontId="31" fillId="5" borderId="0" xfId="0" applyFont="1" applyFill="1"/>
    <xf numFmtId="0" fontId="31" fillId="5" borderId="0" xfId="0" applyFont="1" applyFill="1" applyAlignment="1">
      <alignment horizontal="left"/>
    </xf>
    <xf numFmtId="0" fontId="1" fillId="0" borderId="0" xfId="0" applyFont="1" applyAlignment="1">
      <alignment horizontal="right"/>
    </xf>
    <xf numFmtId="0" fontId="10" fillId="0" borderId="28" xfId="0" applyFont="1" applyBorder="1"/>
    <xf numFmtId="0" fontId="0" fillId="0" borderId="28" xfId="0" applyBorder="1"/>
    <xf numFmtId="0" fontId="6" fillId="0" borderId="28" xfId="0" applyFont="1" applyBorder="1"/>
    <xf numFmtId="0" fontId="1" fillId="0" borderId="28" xfId="0" applyFont="1" applyBorder="1" applyAlignment="1">
      <alignment horizontal="left" vertical="center"/>
    </xf>
    <xf numFmtId="49" fontId="6" fillId="0" borderId="0" xfId="0" applyNumberFormat="1" applyFont="1" applyAlignment="1">
      <alignment horizontal="right"/>
    </xf>
    <xf numFmtId="0" fontId="0" fillId="0" borderId="10" xfId="0" applyBorder="1"/>
    <xf numFmtId="0" fontId="0" fillId="0" borderId="7" xfId="0" applyBorder="1"/>
    <xf numFmtId="0" fontId="6" fillId="0" borderId="5" xfId="0" applyFont="1" applyBorder="1"/>
    <xf numFmtId="0" fontId="0" fillId="0" borderId="6" xfId="0" applyBorder="1"/>
    <xf numFmtId="0" fontId="6" fillId="0" borderId="2" xfId="0" applyFont="1" applyBorder="1"/>
    <xf numFmtId="0" fontId="7" fillId="0" borderId="1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3" xfId="0" applyBorder="1"/>
    <xf numFmtId="0" fontId="35" fillId="0" borderId="9" xfId="0" applyFont="1" applyBorder="1"/>
    <xf numFmtId="0" fontId="24" fillId="0" borderId="10" xfId="0" applyFont="1" applyBorder="1"/>
    <xf numFmtId="0" fontId="24" fillId="0" borderId="1" xfId="0" applyFont="1" applyBorder="1"/>
    <xf numFmtId="164" fontId="34" fillId="5" borderId="0" xfId="0" applyNumberFormat="1" applyFont="1" applyFill="1" applyAlignment="1" applyProtection="1">
      <alignment horizontal="center"/>
      <protection hidden="1"/>
    </xf>
    <xf numFmtId="164" fontId="34" fillId="5" borderId="0" xfId="0" applyNumberFormat="1" applyFont="1" applyFill="1" applyProtection="1">
      <protection hidden="1"/>
    </xf>
    <xf numFmtId="0" fontId="34" fillId="5" borderId="0" xfId="0" applyFont="1" applyFill="1" applyAlignment="1" applyProtection="1">
      <alignment horizontal="center"/>
      <protection hidden="1"/>
    </xf>
    <xf numFmtId="165" fontId="34" fillId="5" borderId="0" xfId="0" applyNumberFormat="1" applyFont="1" applyFill="1" applyProtection="1">
      <protection locked="0" hidden="1"/>
    </xf>
    <xf numFmtId="2" fontId="34" fillId="5" borderId="0" xfId="0" applyNumberFormat="1" applyFont="1" applyFill="1" applyAlignment="1" applyProtection="1">
      <alignment horizontal="center"/>
      <protection hidden="1"/>
    </xf>
    <xf numFmtId="164" fontId="34" fillId="5" borderId="14" xfId="0" applyNumberFormat="1" applyFont="1" applyFill="1" applyBorder="1" applyAlignment="1" applyProtection="1">
      <alignment horizontal="right"/>
      <protection hidden="1"/>
    </xf>
    <xf numFmtId="0" fontId="34" fillId="5" borderId="14" xfId="0" applyFont="1" applyFill="1" applyBorder="1" applyAlignment="1" applyProtection="1">
      <alignment horizontal="center"/>
      <protection hidden="1"/>
    </xf>
    <xf numFmtId="164" fontId="34" fillId="5" borderId="14" xfId="0" applyNumberFormat="1" applyFont="1" applyFill="1" applyBorder="1" applyAlignment="1" applyProtection="1">
      <alignment horizontal="center"/>
      <protection hidden="1"/>
    </xf>
    <xf numFmtId="0" fontId="34" fillId="5" borderId="14" xfId="0" applyFont="1" applyFill="1" applyBorder="1" applyAlignment="1" applyProtection="1">
      <alignment horizontal="left"/>
      <protection hidden="1"/>
    </xf>
    <xf numFmtId="2" fontId="34" fillId="5" borderId="14" xfId="0" applyNumberFormat="1" applyFont="1" applyFill="1" applyBorder="1" applyAlignment="1" applyProtection="1">
      <alignment horizontal="center"/>
      <protection hidden="1"/>
    </xf>
    <xf numFmtId="0" fontId="34" fillId="5" borderId="14" xfId="0" applyFont="1" applyFill="1" applyBorder="1" applyProtection="1">
      <protection hidden="1"/>
    </xf>
    <xf numFmtId="0" fontId="32" fillId="5" borderId="26" xfId="0" applyFont="1" applyFill="1" applyBorder="1" applyProtection="1">
      <protection hidden="1"/>
    </xf>
    <xf numFmtId="0" fontId="32" fillId="5" borderId="14" xfId="0" applyFont="1" applyFill="1" applyBorder="1" applyAlignment="1" applyProtection="1">
      <alignment horizontal="center"/>
      <protection hidden="1"/>
    </xf>
    <xf numFmtId="1" fontId="33" fillId="5" borderId="14" xfId="0" applyNumberFormat="1" applyFont="1" applyFill="1" applyBorder="1" applyProtection="1">
      <protection hidden="1"/>
    </xf>
    <xf numFmtId="1" fontId="32" fillId="5" borderId="27" xfId="0" applyNumberFormat="1" applyFont="1" applyFill="1" applyBorder="1" applyAlignment="1" applyProtection="1">
      <alignment horizontal="center"/>
      <protection hidden="1"/>
    </xf>
    <xf numFmtId="0" fontId="2" fillId="0" borderId="17" xfId="0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1" fontId="2" fillId="0" borderId="10" xfId="0" applyNumberFormat="1" applyFont="1" applyBorder="1" applyAlignment="1" applyProtection="1">
      <alignment horizontal="right"/>
      <protection hidden="1"/>
    </xf>
    <xf numFmtId="0" fontId="2" fillId="0" borderId="10" xfId="0" applyFont="1" applyBorder="1" applyAlignment="1" applyProtection="1">
      <alignment horizontal="center"/>
      <protection hidden="1"/>
    </xf>
    <xf numFmtId="2" fontId="2" fillId="0" borderId="0" xfId="0" applyNumberFormat="1" applyFont="1" applyAlignment="1" applyProtection="1">
      <alignment horizontal="right"/>
      <protection hidden="1"/>
    </xf>
    <xf numFmtId="2" fontId="2" fillId="0" borderId="2" xfId="0" applyNumberFormat="1" applyFont="1" applyBorder="1" applyAlignment="1" applyProtection="1">
      <alignment horizontal="right"/>
      <protection hidden="1"/>
    </xf>
    <xf numFmtId="2" fontId="2" fillId="0" borderId="1" xfId="0" applyNumberFormat="1" applyFont="1" applyBorder="1" applyAlignment="1" applyProtection="1">
      <alignment horizontal="right"/>
      <protection hidden="1"/>
    </xf>
    <xf numFmtId="1" fontId="2" fillId="0" borderId="0" xfId="0" applyNumberFormat="1" applyFont="1" applyAlignment="1" applyProtection="1">
      <alignment horizontal="right"/>
      <protection hidden="1"/>
    </xf>
    <xf numFmtId="2" fontId="2" fillId="0" borderId="10" xfId="0" applyNumberFormat="1" applyFont="1" applyBorder="1" applyAlignment="1" applyProtection="1">
      <alignment horizontal="right"/>
      <protection hidden="1"/>
    </xf>
    <xf numFmtId="0" fontId="5" fillId="2" borderId="15" xfId="0" applyFont="1" applyFill="1" applyBorder="1" applyAlignment="1" applyProtection="1">
      <alignment horizontal="center"/>
      <protection locked="0"/>
    </xf>
    <xf numFmtId="0" fontId="9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0" fillId="2" borderId="29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33" fillId="5" borderId="15" xfId="0" applyFont="1" applyFill="1" applyBorder="1" applyProtection="1">
      <protection hidden="1"/>
    </xf>
    <xf numFmtId="0" fontId="0" fillId="0" borderId="28" xfId="0" applyBorder="1" applyProtection="1">
      <protection hidden="1"/>
    </xf>
    <xf numFmtId="0" fontId="0" fillId="0" borderId="0" xfId="0" applyProtection="1">
      <protection hidden="1"/>
    </xf>
    <xf numFmtId="0" fontId="0" fillId="6" borderId="30" xfId="0" applyFill="1" applyBorder="1" applyProtection="1">
      <protection hidden="1"/>
    </xf>
    <xf numFmtId="0" fontId="21" fillId="6" borderId="28" xfId="0" applyFont="1" applyFill="1" applyBorder="1" applyAlignment="1" applyProtection="1">
      <alignment horizontal="center" vertical="center"/>
      <protection hidden="1"/>
    </xf>
    <xf numFmtId="0" fontId="6" fillId="6" borderId="6" xfId="0" applyFont="1" applyFill="1" applyBorder="1" applyAlignment="1" applyProtection="1">
      <alignment horizontal="center"/>
      <protection hidden="1"/>
    </xf>
    <xf numFmtId="0" fontId="6" fillId="6" borderId="34" xfId="0" applyFont="1" applyFill="1" applyBorder="1" applyAlignment="1" applyProtection="1">
      <alignment horizontal="center"/>
      <protection hidden="1"/>
    </xf>
    <xf numFmtId="0" fontId="21" fillId="6" borderId="33" xfId="0" applyFont="1" applyFill="1" applyBorder="1" applyAlignment="1" applyProtection="1">
      <alignment horizontal="center" vertical="center"/>
      <protection hidden="1"/>
    </xf>
    <xf numFmtId="0" fontId="6" fillId="6" borderId="3" xfId="0" applyFont="1" applyFill="1" applyBorder="1" applyAlignment="1" applyProtection="1">
      <alignment horizontal="center"/>
      <protection hidden="1"/>
    </xf>
    <xf numFmtId="0" fontId="6" fillId="6" borderId="31" xfId="0" applyFont="1" applyFill="1" applyBorder="1" applyAlignment="1" applyProtection="1">
      <alignment horizontal="center"/>
      <protection hidden="1"/>
    </xf>
    <xf numFmtId="2" fontId="0" fillId="6" borderId="20" xfId="0" applyNumberFormat="1" applyFill="1" applyBorder="1" applyAlignment="1" applyProtection="1">
      <alignment horizontal="center"/>
      <protection hidden="1"/>
    </xf>
    <xf numFmtId="0" fontId="26" fillId="0" borderId="14" xfId="0" applyFont="1" applyBorder="1" applyAlignment="1">
      <alignment horizontal="left" wrapText="1"/>
    </xf>
    <xf numFmtId="2" fontId="0" fillId="6" borderId="31" xfId="0" applyNumberFormat="1" applyFill="1" applyBorder="1" applyAlignment="1" applyProtection="1">
      <alignment horizontal="center"/>
      <protection hidden="1"/>
    </xf>
    <xf numFmtId="2" fontId="0" fillId="6" borderId="36" xfId="0" applyNumberFormat="1" applyFill="1" applyBorder="1" applyAlignment="1" applyProtection="1">
      <alignment horizontal="center"/>
      <protection hidden="1"/>
    </xf>
    <xf numFmtId="2" fontId="0" fillId="6" borderId="35" xfId="0" applyNumberFormat="1" applyFill="1" applyBorder="1" applyAlignment="1" applyProtection="1">
      <alignment horizontal="center"/>
      <protection hidden="1"/>
    </xf>
    <xf numFmtId="2" fontId="6" fillId="6" borderId="35" xfId="0" applyNumberFormat="1" applyFont="1" applyFill="1" applyBorder="1" applyAlignment="1" applyProtection="1">
      <alignment horizontal="center"/>
      <protection hidden="1"/>
    </xf>
    <xf numFmtId="2" fontId="0" fillId="6" borderId="20" xfId="0" applyNumberFormat="1" applyFill="1" applyBorder="1" applyAlignment="1" applyProtection="1">
      <alignment horizontal="center"/>
      <protection hidden="1"/>
    </xf>
    <xf numFmtId="2" fontId="0" fillId="6" borderId="15" xfId="0" applyNumberFormat="1" applyFill="1" applyBorder="1" applyAlignment="1" applyProtection="1">
      <alignment horizontal="center"/>
      <protection hidden="1"/>
    </xf>
    <xf numFmtId="0" fontId="19" fillId="0" borderId="17" xfId="0" applyFont="1" applyBorder="1"/>
    <xf numFmtId="0" fontId="20" fillId="0" borderId="1" xfId="0" applyFont="1" applyBorder="1"/>
    <xf numFmtId="0" fontId="19" fillId="0" borderId="10" xfId="0" applyFont="1" applyBorder="1"/>
    <xf numFmtId="0" fontId="2" fillId="0" borderId="10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49" fontId="13" fillId="0" borderId="18" xfId="0" applyNumberFormat="1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/>
    </xf>
    <xf numFmtId="1" fontId="2" fillId="0" borderId="19" xfId="0" applyNumberFormat="1" applyFont="1" applyBorder="1" applyAlignment="1" applyProtection="1">
      <alignment horizontal="right" vertical="center"/>
      <protection hidden="1"/>
    </xf>
    <xf numFmtId="1" fontId="2" fillId="0" borderId="5" xfId="0" applyNumberFormat="1" applyFont="1" applyBorder="1" applyAlignment="1" applyProtection="1">
      <alignment horizontal="right" vertical="center"/>
      <protection hidden="1"/>
    </xf>
    <xf numFmtId="0" fontId="6" fillId="6" borderId="32" xfId="0" applyFont="1" applyFill="1" applyBorder="1" applyAlignment="1" applyProtection="1">
      <alignment horizontal="center"/>
      <protection hidden="1"/>
    </xf>
    <xf numFmtId="0" fontId="0" fillId="6" borderId="7" xfId="0" applyFill="1" applyBorder="1" applyProtection="1">
      <protection hidden="1"/>
    </xf>
    <xf numFmtId="2" fontId="0" fillId="6" borderId="31" xfId="0" applyNumberFormat="1" applyFill="1" applyBorder="1" applyAlignment="1" applyProtection="1">
      <alignment horizontal="center"/>
      <protection hidden="1"/>
    </xf>
    <xf numFmtId="0" fontId="2" fillId="0" borderId="17" xfId="0" applyFont="1" applyBorder="1" applyAlignment="1" applyProtection="1">
      <alignment horizontal="center" vertical="center"/>
      <protection hidden="1"/>
    </xf>
    <xf numFmtId="0" fontId="1" fillId="0" borderId="0" xfId="0" applyFont="1" applyAlignment="1">
      <alignment horizontal="center"/>
    </xf>
    <xf numFmtId="49" fontId="13" fillId="0" borderId="7" xfId="0" applyNumberFormat="1" applyFont="1" applyBorder="1" applyAlignment="1">
      <alignment horizontal="center" vertical="center"/>
    </xf>
    <xf numFmtId="1" fontId="2" fillId="0" borderId="9" xfId="0" applyNumberFormat="1" applyFont="1" applyBorder="1" applyAlignment="1" applyProtection="1">
      <alignment horizontal="right" vertical="center"/>
      <protection hidden="1"/>
    </xf>
    <xf numFmtId="1" fontId="2" fillId="0" borderId="2" xfId="0" applyNumberFormat="1" applyFont="1" applyBorder="1" applyAlignment="1" applyProtection="1">
      <alignment horizontal="right" vertical="center"/>
      <protection hidden="1"/>
    </xf>
    <xf numFmtId="2" fontId="2" fillId="0" borderId="10" xfId="0" applyNumberFormat="1" applyFont="1" applyBorder="1" applyAlignment="1" applyProtection="1">
      <alignment horizontal="right" vertical="center"/>
      <protection hidden="1"/>
    </xf>
    <xf numFmtId="2" fontId="2" fillId="0" borderId="1" xfId="0" applyNumberFormat="1" applyFont="1" applyBorder="1" applyAlignment="1" applyProtection="1">
      <alignment horizontal="right" vertical="center"/>
      <protection hidden="1"/>
    </xf>
    <xf numFmtId="0" fontId="14" fillId="0" borderId="4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" fontId="5" fillId="2" borderId="17" xfId="0" applyNumberFormat="1" applyFont="1" applyFill="1" applyBorder="1" applyAlignment="1" applyProtection="1">
      <alignment horizontal="center" vertical="center"/>
      <protection locked="0"/>
    </xf>
    <xf numFmtId="1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8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14" fillId="0" borderId="8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1" fontId="5" fillId="2" borderId="1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/>
    <xf numFmtId="0" fontId="0" fillId="0" borderId="0" xfId="0" applyAlignment="1">
      <alignment horizontal="left"/>
    </xf>
    <xf numFmtId="0" fontId="3" fillId="0" borderId="11" xfId="0" applyFont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1" fillId="0" borderId="0" xfId="0" applyFont="1" applyAlignment="1">
      <alignment horizontal="right"/>
    </xf>
    <xf numFmtId="0" fontId="14" fillId="0" borderId="4" xfId="0" applyFont="1" applyBorder="1" applyAlignment="1">
      <alignment vertical="center"/>
    </xf>
    <xf numFmtId="2" fontId="2" fillId="0" borderId="17" xfId="0" applyNumberFormat="1" applyFont="1" applyBorder="1" applyAlignment="1" applyProtection="1">
      <alignment horizontal="right" vertical="center"/>
      <protection hidden="1"/>
    </xf>
    <xf numFmtId="0" fontId="26" fillId="0" borderId="24" xfId="0" applyFont="1" applyBorder="1" applyAlignment="1">
      <alignment horizontal="center"/>
    </xf>
    <xf numFmtId="0" fontId="24" fillId="0" borderId="11" xfId="0" applyFont="1" applyBorder="1" applyAlignment="1">
      <alignment horizontal="center"/>
    </xf>
    <xf numFmtId="0" fontId="24" fillId="0" borderId="11" xfId="0" applyFont="1" applyBorder="1"/>
    <xf numFmtId="0" fontId="29" fillId="0" borderId="0" xfId="0" applyFont="1" applyAlignment="1">
      <alignment horizontal="right"/>
    </xf>
    <xf numFmtId="0" fontId="29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6" fillId="0" borderId="11" xfId="0" applyFont="1" applyBorder="1" applyAlignment="1">
      <alignment horizontal="center"/>
    </xf>
    <xf numFmtId="0" fontId="26" fillId="0" borderId="21" xfId="0" applyFont="1" applyBorder="1" applyAlignment="1">
      <alignment horizontal="center"/>
    </xf>
    <xf numFmtId="0" fontId="26" fillId="0" borderId="22" xfId="0" applyFont="1" applyBorder="1" applyAlignment="1">
      <alignment horizontal="center"/>
    </xf>
    <xf numFmtId="0" fontId="26" fillId="0" borderId="23" xfId="0" applyFont="1" applyBorder="1" applyAlignment="1">
      <alignment horizontal="center"/>
    </xf>
    <xf numFmtId="0" fontId="14" fillId="0" borderId="16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</cellXfs>
  <cellStyles count="2">
    <cellStyle name="Normal" xfId="0" builtinId="0"/>
    <cellStyle name="Percent 2" xfId="1" xr:uid="{515B9976-F041-4C79-A520-3B9ABA8810AC}"/>
  </cellStyles>
  <dxfs count="0"/>
  <tableStyles count="0" defaultTableStyle="TableStyleMedium2" defaultPivotStyle="PivotStyleLight16"/>
  <colors>
    <mruColors>
      <color rgb="FFFB435D"/>
      <color rgb="FFE461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1047750</xdr:colOff>
      <xdr:row>27</xdr:row>
      <xdr:rowOff>19050</xdr:rowOff>
    </xdr:from>
    <xdr:to>
      <xdr:col>1</xdr:col>
      <xdr:colOff>38100</xdr:colOff>
      <xdr:row>29</xdr:row>
      <xdr:rowOff>0</xdr:rowOff>
    </xdr:to>
    <xdr:sp macro="" textlink="">
      <xdr:nvSpPr>
        <xdr:cNvPr id="2" name="AutoShape 13">
          <a:extLst>
            <a:ext uri="{FF2B5EF4-FFF2-40B4-BE49-F238E27FC236}">
              <a16:creationId xmlns:a16="http://schemas.microsoft.com/office/drawing/2014/main" id="{9D1F956B-782A-4BC7-8480-7E018AF0C74E}"/>
            </a:ext>
          </a:extLst>
        </xdr:cNvPr>
        <xdr:cNvSpPr>
          <a:spLocks/>
        </xdr:cNvSpPr>
      </xdr:nvSpPr>
      <xdr:spPr bwMode="auto">
        <a:xfrm>
          <a:off x="1047750" y="4406900"/>
          <a:ext cx="139700" cy="323850"/>
        </a:xfrm>
        <a:prstGeom prst="rightBrace">
          <a:avLst>
            <a:gd name="adj1" fmla="val 33331"/>
            <a:gd name="adj2" fmla="val 5294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1047750</xdr:colOff>
      <xdr:row>29</xdr:row>
      <xdr:rowOff>9525</xdr:rowOff>
    </xdr:from>
    <xdr:to>
      <xdr:col>1</xdr:col>
      <xdr:colOff>38100</xdr:colOff>
      <xdr:row>30</xdr:row>
      <xdr:rowOff>161925</xdr:rowOff>
    </xdr:to>
    <xdr:sp macro="" textlink="">
      <xdr:nvSpPr>
        <xdr:cNvPr id="3" name="AutoShape 13">
          <a:extLst>
            <a:ext uri="{FF2B5EF4-FFF2-40B4-BE49-F238E27FC236}">
              <a16:creationId xmlns:a16="http://schemas.microsoft.com/office/drawing/2014/main" id="{0B3C390C-8367-4D48-ACCB-73C1095D9958}"/>
            </a:ext>
          </a:extLst>
        </xdr:cNvPr>
        <xdr:cNvSpPr>
          <a:spLocks/>
        </xdr:cNvSpPr>
      </xdr:nvSpPr>
      <xdr:spPr bwMode="auto">
        <a:xfrm>
          <a:off x="1047750" y="4740275"/>
          <a:ext cx="139700" cy="323850"/>
        </a:xfrm>
        <a:prstGeom prst="rightBrace">
          <a:avLst>
            <a:gd name="adj1" fmla="val 34374"/>
            <a:gd name="adj2" fmla="val 5294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1047750</xdr:colOff>
      <xdr:row>33</xdr:row>
      <xdr:rowOff>9525</xdr:rowOff>
    </xdr:from>
    <xdr:to>
      <xdr:col>1</xdr:col>
      <xdr:colOff>38100</xdr:colOff>
      <xdr:row>34</xdr:row>
      <xdr:rowOff>161925</xdr:rowOff>
    </xdr:to>
    <xdr:sp macro="" textlink="">
      <xdr:nvSpPr>
        <xdr:cNvPr id="4" name="AutoShape 13">
          <a:extLst>
            <a:ext uri="{FF2B5EF4-FFF2-40B4-BE49-F238E27FC236}">
              <a16:creationId xmlns:a16="http://schemas.microsoft.com/office/drawing/2014/main" id="{6C85342C-467A-4629-A8C5-B0CA6A9F87A6}"/>
            </a:ext>
          </a:extLst>
        </xdr:cNvPr>
        <xdr:cNvSpPr>
          <a:spLocks/>
        </xdr:cNvSpPr>
      </xdr:nvSpPr>
      <xdr:spPr bwMode="auto">
        <a:xfrm>
          <a:off x="1047750" y="5597525"/>
          <a:ext cx="139700" cy="323850"/>
        </a:xfrm>
        <a:prstGeom prst="rightBrace">
          <a:avLst>
            <a:gd name="adj1" fmla="val 34374"/>
            <a:gd name="adj2" fmla="val 5294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1047750</xdr:colOff>
      <xdr:row>35</xdr:row>
      <xdr:rowOff>19050</xdr:rowOff>
    </xdr:from>
    <xdr:to>
      <xdr:col>1</xdr:col>
      <xdr:colOff>38100</xdr:colOff>
      <xdr:row>37</xdr:row>
      <xdr:rowOff>0</xdr:rowOff>
    </xdr:to>
    <xdr:sp macro="" textlink="">
      <xdr:nvSpPr>
        <xdr:cNvPr id="5" name="AutoShape 13">
          <a:extLst>
            <a:ext uri="{FF2B5EF4-FFF2-40B4-BE49-F238E27FC236}">
              <a16:creationId xmlns:a16="http://schemas.microsoft.com/office/drawing/2014/main" id="{F407B3A8-CD83-40C6-9D0F-397188F86D76}"/>
            </a:ext>
          </a:extLst>
        </xdr:cNvPr>
        <xdr:cNvSpPr>
          <a:spLocks/>
        </xdr:cNvSpPr>
      </xdr:nvSpPr>
      <xdr:spPr bwMode="auto">
        <a:xfrm>
          <a:off x="1047750" y="5949950"/>
          <a:ext cx="139700" cy="323850"/>
        </a:xfrm>
        <a:prstGeom prst="rightBrace">
          <a:avLst>
            <a:gd name="adj1" fmla="val 33331"/>
            <a:gd name="adj2" fmla="val 5294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1047750</xdr:colOff>
      <xdr:row>37</xdr:row>
      <xdr:rowOff>19050</xdr:rowOff>
    </xdr:from>
    <xdr:to>
      <xdr:col>1</xdr:col>
      <xdr:colOff>38100</xdr:colOff>
      <xdr:row>38</xdr:row>
      <xdr:rowOff>152400</xdr:rowOff>
    </xdr:to>
    <xdr:sp macro="" textlink="">
      <xdr:nvSpPr>
        <xdr:cNvPr id="6" name="AutoShape 15">
          <a:extLst>
            <a:ext uri="{FF2B5EF4-FFF2-40B4-BE49-F238E27FC236}">
              <a16:creationId xmlns:a16="http://schemas.microsoft.com/office/drawing/2014/main" id="{42E89252-6C83-4F3C-98FC-A5DBA40EF567}"/>
            </a:ext>
          </a:extLst>
        </xdr:cNvPr>
        <xdr:cNvSpPr>
          <a:spLocks/>
        </xdr:cNvSpPr>
      </xdr:nvSpPr>
      <xdr:spPr bwMode="auto">
        <a:xfrm>
          <a:off x="1047750" y="6292850"/>
          <a:ext cx="139700" cy="476250"/>
        </a:xfrm>
        <a:prstGeom prst="rightBrace">
          <a:avLst>
            <a:gd name="adj1" fmla="val 50000"/>
            <a:gd name="adj2" fmla="val 54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1060450</xdr:colOff>
      <xdr:row>31</xdr:row>
      <xdr:rowOff>19050</xdr:rowOff>
    </xdr:from>
    <xdr:to>
      <xdr:col>1</xdr:col>
      <xdr:colOff>50800</xdr:colOff>
      <xdr:row>33</xdr:row>
      <xdr:rowOff>0</xdr:rowOff>
    </xdr:to>
    <xdr:sp macro="" textlink="">
      <xdr:nvSpPr>
        <xdr:cNvPr id="7" name="AutoShape 15">
          <a:extLst>
            <a:ext uri="{FF2B5EF4-FFF2-40B4-BE49-F238E27FC236}">
              <a16:creationId xmlns:a16="http://schemas.microsoft.com/office/drawing/2014/main" id="{09D5D5A9-B33B-403D-9337-BD37139BF1B2}"/>
            </a:ext>
          </a:extLst>
        </xdr:cNvPr>
        <xdr:cNvSpPr>
          <a:spLocks/>
        </xdr:cNvSpPr>
      </xdr:nvSpPr>
      <xdr:spPr bwMode="auto">
        <a:xfrm>
          <a:off x="1060450" y="5092700"/>
          <a:ext cx="139700" cy="476250"/>
        </a:xfrm>
        <a:prstGeom prst="rightBrace">
          <a:avLst>
            <a:gd name="adj1" fmla="val 50000"/>
            <a:gd name="adj2" fmla="val 54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1047750</xdr:colOff>
      <xdr:row>29</xdr:row>
      <xdr:rowOff>19050</xdr:rowOff>
    </xdr:from>
    <xdr:to>
      <xdr:col>1</xdr:col>
      <xdr:colOff>38100</xdr:colOff>
      <xdr:row>31</xdr:row>
      <xdr:rowOff>0</xdr:rowOff>
    </xdr:to>
    <xdr:sp macro="" textlink="">
      <xdr:nvSpPr>
        <xdr:cNvPr id="8" name="AutoShape 13">
          <a:extLst>
            <a:ext uri="{FF2B5EF4-FFF2-40B4-BE49-F238E27FC236}">
              <a16:creationId xmlns:a16="http://schemas.microsoft.com/office/drawing/2014/main" id="{100A3197-AF99-47F4-AD2F-3EAB46CAC3B5}"/>
            </a:ext>
          </a:extLst>
        </xdr:cNvPr>
        <xdr:cNvSpPr>
          <a:spLocks/>
        </xdr:cNvSpPr>
      </xdr:nvSpPr>
      <xdr:spPr bwMode="auto">
        <a:xfrm>
          <a:off x="1047750" y="4749800"/>
          <a:ext cx="139700" cy="323850"/>
        </a:xfrm>
        <a:prstGeom prst="rightBrace">
          <a:avLst>
            <a:gd name="adj1" fmla="val 33331"/>
            <a:gd name="adj2" fmla="val 5294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574332</xdr:colOff>
      <xdr:row>1</xdr:row>
      <xdr:rowOff>87312</xdr:rowOff>
    </xdr:from>
    <xdr:to>
      <xdr:col>4</xdr:col>
      <xdr:colOff>628678</xdr:colOff>
      <xdr:row>6</xdr:row>
      <xdr:rowOff>121708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CF04C1A-8037-4117-A4E7-322E9601582A}"/>
            </a:ext>
            <a:ext uri="{147F2762-F138-4A5C-976F-8EAC2B608ADB}">
              <a16:predDERef xmlns:a16="http://schemas.microsoft.com/office/drawing/2014/main" pred="{100A3197-AF99-47F4-AD2F-3EAB46CAC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4332" y="246062"/>
          <a:ext cx="3181721" cy="1002771"/>
        </a:xfrm>
        <a:prstGeom prst="rect">
          <a:avLst/>
        </a:prstGeom>
      </xdr:spPr>
    </xdr:pic>
    <xdr:clientData/>
  </xdr:twoCellAnchor>
  <xdr:oneCellAnchor>
    <xdr:from>
      <xdr:col>2</xdr:col>
      <xdr:colOff>14019</xdr:colOff>
      <xdr:row>27</xdr:row>
      <xdr:rowOff>58511</xdr:rowOff>
    </xdr:from>
    <xdr:ext cx="1362343" cy="217560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AD158CE1-7996-2886-0C14-16CEC1E922A9}"/>
            </a:ext>
          </a:extLst>
        </xdr:cNvPr>
        <xdr:cNvSpPr/>
      </xdr:nvSpPr>
      <xdr:spPr>
        <a:xfrm>
          <a:off x="1810162" y="4821011"/>
          <a:ext cx="1362343" cy="21756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8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@</a:t>
          </a:r>
        </a:p>
      </xdr:txBody>
    </xdr:sp>
    <xdr:clientData/>
  </xdr:oneCellAnchor>
  <xdr:oneCellAnchor>
    <xdr:from>
      <xdr:col>2</xdr:col>
      <xdr:colOff>0</xdr:colOff>
      <xdr:row>29</xdr:row>
      <xdr:rowOff>55562</xdr:rowOff>
    </xdr:from>
    <xdr:ext cx="1362343" cy="217560"/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DAC932EA-A7F5-4182-AB2E-E57EBCF460B4}"/>
            </a:ext>
          </a:extLst>
        </xdr:cNvPr>
        <xdr:cNvSpPr/>
      </xdr:nvSpPr>
      <xdr:spPr>
        <a:xfrm>
          <a:off x="1706563" y="5000625"/>
          <a:ext cx="1362343" cy="21756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8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@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249011</xdr:colOff>
      <xdr:row>0</xdr:row>
      <xdr:rowOff>137433</xdr:rowOff>
    </xdr:from>
    <xdr:ext cx="3520830" cy="1046026"/>
    <xdr:pic>
      <xdr:nvPicPr>
        <xdr:cNvPr id="3" name="Picture 2">
          <a:extLst>
            <a:ext uri="{FF2B5EF4-FFF2-40B4-BE49-F238E27FC236}">
              <a16:creationId xmlns:a16="http://schemas.microsoft.com/office/drawing/2014/main" id="{E29F270D-991A-4ABB-B821-BF813B2FE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011" y="137433"/>
          <a:ext cx="3520830" cy="104602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BA88B-7523-40C8-9EFC-921646B94900}">
  <dimension ref="A1:O84"/>
  <sheetViews>
    <sheetView showGridLines="0" tabSelected="1" zoomScale="110" zoomScaleNormal="110" workbookViewId="0">
      <selection activeCell="C15" sqref="C15"/>
    </sheetView>
  </sheetViews>
  <sheetFormatPr defaultColWidth="11.453125" defaultRowHeight="12.5"/>
  <cols>
    <col min="1" max="1" width="16.453125" customWidth="1"/>
    <col min="2" max="2" width="9.1796875" style="8" bestFit="1" customWidth="1"/>
    <col min="3" max="3" width="12.1796875" style="8" bestFit="1" customWidth="1"/>
    <col min="4" max="4" width="9.1796875" style="3" customWidth="1"/>
    <col min="5" max="5" width="12.1796875" style="3" bestFit="1" customWidth="1"/>
    <col min="6" max="6" width="11.54296875" customWidth="1"/>
    <col min="7" max="7" width="8" customWidth="1"/>
    <col min="8" max="8" width="15" customWidth="1"/>
    <col min="9" max="9" width="5.453125" customWidth="1"/>
    <col min="10" max="10" width="11.81640625" bestFit="1" customWidth="1"/>
    <col min="11" max="11" width="16.453125" customWidth="1"/>
    <col min="12" max="12" width="12.1796875" style="3" customWidth="1"/>
    <col min="13" max="13" width="10.453125" style="3" customWidth="1"/>
    <col min="14" max="14" width="11.54296875" style="3" customWidth="1"/>
    <col min="15" max="15" width="14.1796875" customWidth="1"/>
    <col min="16" max="18" width="10.453125" customWidth="1"/>
  </cols>
  <sheetData>
    <row r="1" spans="1:15" ht="12.75" customHeight="1">
      <c r="B1"/>
      <c r="C1"/>
      <c r="D1"/>
      <c r="E1"/>
    </row>
    <row r="2" spans="1:15" ht="23">
      <c r="A2" s="11"/>
      <c r="G2" s="109" t="s">
        <v>80</v>
      </c>
      <c r="H2" s="99"/>
      <c r="I2" s="99"/>
      <c r="J2" s="99"/>
      <c r="K2" s="99"/>
      <c r="L2" s="105"/>
      <c r="M2" s="105"/>
      <c r="N2" s="105"/>
      <c r="O2" s="100"/>
    </row>
    <row r="3" spans="1:15">
      <c r="G3" s="101" t="s">
        <v>74</v>
      </c>
      <c r="K3" s="3"/>
      <c r="N3"/>
      <c r="O3" s="102"/>
    </row>
    <row r="4" spans="1:15" ht="15.5">
      <c r="A4" s="189"/>
      <c r="B4" s="189"/>
      <c r="C4" s="189"/>
      <c r="D4" s="189"/>
      <c r="E4" s="189"/>
      <c r="G4" s="101" t="s">
        <v>76</v>
      </c>
      <c r="K4" s="3"/>
      <c r="N4"/>
      <c r="O4" s="102"/>
    </row>
    <row r="5" spans="1:15" ht="12.75" customHeight="1">
      <c r="F5" s="12"/>
      <c r="G5" s="101" t="s">
        <v>77</v>
      </c>
      <c r="H5" s="10"/>
      <c r="I5" s="10"/>
      <c r="K5" s="3"/>
      <c r="N5"/>
      <c r="O5" s="102"/>
    </row>
    <row r="6" spans="1:15" ht="12.75" customHeight="1">
      <c r="A6" s="9"/>
      <c r="B6" s="190"/>
      <c r="C6" s="190"/>
      <c r="D6" s="190"/>
      <c r="E6" s="190"/>
      <c r="G6" s="103" t="s">
        <v>78</v>
      </c>
      <c r="H6" s="104"/>
      <c r="I6" s="104"/>
      <c r="J6" s="106"/>
      <c r="K6" s="107"/>
      <c r="L6" s="107"/>
      <c r="M6" s="107"/>
      <c r="N6" s="106"/>
      <c r="O6" s="108"/>
    </row>
    <row r="7" spans="1:15" ht="12.75" customHeight="1">
      <c r="A7" s="9"/>
      <c r="B7" s="190"/>
      <c r="C7" s="190"/>
      <c r="D7" s="190"/>
      <c r="E7" s="190"/>
      <c r="H7" s="46"/>
      <c r="I7" s="13"/>
      <c r="J7" s="13"/>
    </row>
    <row r="8" spans="1:15" ht="12.75" customHeight="1">
      <c r="A8" s="9"/>
      <c r="B8" s="190"/>
      <c r="C8" s="190"/>
      <c r="D8" s="190"/>
      <c r="E8" s="190"/>
      <c r="H8" s="194"/>
      <c r="I8" s="194"/>
      <c r="J8" s="10"/>
    </row>
    <row r="9" spans="1:15" ht="12.75" customHeight="1">
      <c r="A9" s="9"/>
      <c r="B9" s="190"/>
      <c r="C9" s="190"/>
      <c r="D9" s="190"/>
      <c r="E9" s="190"/>
      <c r="H9" s="46"/>
      <c r="I9" s="10"/>
      <c r="J9" s="10"/>
      <c r="K9" s="95"/>
    </row>
    <row r="10" spans="1:15" ht="12.75" customHeight="1">
      <c r="A10" s="9"/>
      <c r="B10" s="90" t="s">
        <v>67</v>
      </c>
      <c r="C10" s="89"/>
      <c r="D10" s="50"/>
      <c r="E10" s="50"/>
      <c r="H10" s="49"/>
      <c r="I10" s="13"/>
      <c r="J10" s="13"/>
      <c r="K10" s="95"/>
    </row>
    <row r="11" spans="1:15" ht="12.75" customHeight="1">
      <c r="B11" s="91" t="s">
        <v>68</v>
      </c>
      <c r="C11" s="92"/>
      <c r="D11" s="92"/>
      <c r="E11" s="92"/>
      <c r="I11" s="13" t="s">
        <v>0</v>
      </c>
      <c r="J11" s="13"/>
      <c r="K11" s="95"/>
    </row>
    <row r="12" spans="1:15" ht="12.75" customHeight="1">
      <c r="F12" s="14"/>
      <c r="G12" s="14"/>
      <c r="I12" s="38"/>
      <c r="J12" s="38"/>
      <c r="K12" s="94" t="s">
        <v>69</v>
      </c>
      <c r="L12"/>
      <c r="M12"/>
      <c r="N12"/>
    </row>
    <row r="13" spans="1:15" ht="16" thickBot="1">
      <c r="A13" s="2"/>
      <c r="B13" s="15"/>
      <c r="C13" s="191" t="s">
        <v>75</v>
      </c>
      <c r="D13" s="191"/>
      <c r="E13" s="191"/>
      <c r="F13" s="191"/>
      <c r="G13" s="15"/>
      <c r="I13" s="7"/>
      <c r="K13" s="95" t="s">
        <v>72</v>
      </c>
      <c r="L13"/>
      <c r="M13"/>
      <c r="N13"/>
    </row>
    <row r="14" spans="1:15" ht="12.75" customHeight="1" thickTop="1">
      <c r="A14" s="3"/>
      <c r="B14" s="3"/>
      <c r="C14" s="192" t="s">
        <v>1</v>
      </c>
      <c r="D14" s="192"/>
      <c r="E14" s="193" t="s">
        <v>2</v>
      </c>
      <c r="F14" s="192"/>
      <c r="G14" s="16"/>
      <c r="I14" s="7"/>
      <c r="J14" s="7"/>
      <c r="K14" s="96" t="s">
        <v>66</v>
      </c>
      <c r="L14"/>
      <c r="M14"/>
      <c r="N14"/>
    </row>
    <row r="15" spans="1:15" ht="12.75" customHeight="1">
      <c r="A15" s="195" t="s">
        <v>3</v>
      </c>
      <c r="B15" s="195"/>
      <c r="C15" s="17">
        <v>100</v>
      </c>
      <c r="D15" s="138"/>
      <c r="E15" s="18">
        <v>0</v>
      </c>
      <c r="F15" s="139"/>
      <c r="K15" s="95"/>
      <c r="L15"/>
      <c r="M15"/>
      <c r="N15"/>
    </row>
    <row r="16" spans="1:15" ht="12.75" customHeight="1">
      <c r="A16" s="195" t="s">
        <v>4</v>
      </c>
      <c r="B16" s="195"/>
      <c r="C16" s="17">
        <v>100</v>
      </c>
      <c r="D16" s="138"/>
      <c r="E16" s="18">
        <v>0</v>
      </c>
      <c r="F16" s="139"/>
      <c r="K16" s="96" t="s">
        <v>71</v>
      </c>
      <c r="L16"/>
      <c r="M16" s="7" t="s">
        <v>70</v>
      </c>
      <c r="N16"/>
    </row>
    <row r="17" spans="1:15" ht="12.75" customHeight="1">
      <c r="A17" s="195" t="s">
        <v>5</v>
      </c>
      <c r="B17" s="195"/>
      <c r="C17" s="17">
        <v>10</v>
      </c>
      <c r="D17" s="138"/>
      <c r="E17" s="18">
        <v>0</v>
      </c>
      <c r="F17" s="139"/>
      <c r="K17" s="95"/>
      <c r="L17"/>
      <c r="M17"/>
      <c r="N17"/>
    </row>
    <row r="18" spans="1:15" ht="12.75" customHeight="1">
      <c r="A18" s="195" t="s">
        <v>6</v>
      </c>
      <c r="B18" s="195"/>
      <c r="C18" s="17">
        <v>1</v>
      </c>
      <c r="D18" s="138"/>
      <c r="E18" s="18">
        <v>0</v>
      </c>
      <c r="F18" s="139"/>
      <c r="K18" s="140">
        <v>500</v>
      </c>
      <c r="L18" s="7" t="s">
        <v>7</v>
      </c>
      <c r="M18" s="141">
        <v>7.5</v>
      </c>
      <c r="N18" s="7" t="s">
        <v>8</v>
      </c>
    </row>
    <row r="19" spans="1:15" ht="15.75" customHeight="1">
      <c r="A19" s="195" t="s">
        <v>9</v>
      </c>
      <c r="B19" s="196"/>
      <c r="C19" s="123">
        <f>((((C15*2)+(C16*2))*C17)+(2*C15*C16))*C18</f>
        <v>24000</v>
      </c>
      <c r="D19" s="124" t="s">
        <v>10</v>
      </c>
      <c r="E19" s="125">
        <f>IF(C19&gt;0,C19*0.0929,((((E15*2)+(E16*2))*E17)+(2*E15*E16))*E18)</f>
        <v>2229.6</v>
      </c>
      <c r="F19" s="126" t="s">
        <v>11</v>
      </c>
      <c r="G19" s="20"/>
      <c r="K19" s="95"/>
      <c r="L19"/>
      <c r="M19"/>
      <c r="N19"/>
    </row>
    <row r="20" spans="1:15" ht="12.75" customHeight="1">
      <c r="A20" s="43"/>
      <c r="B20" s="43"/>
      <c r="C20" s="5"/>
      <c r="D20" s="47"/>
      <c r="E20" s="45"/>
      <c r="F20" s="48"/>
      <c r="G20" s="21"/>
      <c r="K20" s="96" t="s">
        <v>12</v>
      </c>
      <c r="L20" s="98" t="s">
        <v>13</v>
      </c>
      <c r="M20" s="142">
        <f>SUM(M18/(K18/1000))</f>
        <v>15</v>
      </c>
      <c r="N20"/>
    </row>
    <row r="21" spans="1:15" ht="12.75" customHeight="1">
      <c r="A21" s="197"/>
      <c r="B21" s="196"/>
      <c r="C21" s="44"/>
      <c r="D21" s="44"/>
      <c r="E21" s="45"/>
      <c r="F21" s="1"/>
      <c r="K21" s="95"/>
      <c r="L21"/>
      <c r="M21"/>
      <c r="N21"/>
    </row>
    <row r="22" spans="1:15" ht="16.5" customHeight="1">
      <c r="A22" s="195" t="s">
        <v>14</v>
      </c>
      <c r="B22" s="196"/>
      <c r="C22" s="123">
        <f>SUM(C15*C16*C17*C18)</f>
        <v>100000</v>
      </c>
      <c r="D22" s="124" t="s">
        <v>15</v>
      </c>
      <c r="E22" s="125">
        <f>IF(C22&gt;0,C22*0.028317,(E15*E16*E17*E18))</f>
        <v>2831.7</v>
      </c>
      <c r="F22" s="126" t="s">
        <v>16</v>
      </c>
      <c r="G22" s="46"/>
      <c r="I22" s="9"/>
      <c r="K22" s="95"/>
      <c r="L22"/>
      <c r="M22"/>
      <c r="N22" s="7"/>
      <c r="O22" s="6"/>
    </row>
    <row r="23" spans="1:15" ht="12.75" customHeight="1">
      <c r="A23" s="43"/>
      <c r="B23" s="43"/>
      <c r="C23" s="22"/>
      <c r="D23" s="19"/>
      <c r="E23" s="45"/>
      <c r="F23" s="48"/>
      <c r="G23" s="21"/>
      <c r="I23" s="93"/>
      <c r="J23" s="93"/>
      <c r="K23" s="97" t="s">
        <v>17</v>
      </c>
      <c r="L23" s="93"/>
      <c r="M23" s="137">
        <v>15</v>
      </c>
      <c r="N23"/>
    </row>
    <row r="24" spans="1:15" ht="12.75" customHeight="1">
      <c r="B24"/>
      <c r="C24" s="14"/>
      <c r="E24"/>
      <c r="I24" s="3"/>
      <c r="J24" s="3"/>
      <c r="K24" s="143"/>
      <c r="L24" s="144"/>
      <c r="M24" s="144"/>
      <c r="N24"/>
    </row>
    <row r="25" spans="1:15" ht="12.75" customHeight="1">
      <c r="A25" s="19"/>
      <c r="B25" s="19"/>
      <c r="C25" s="195" t="s">
        <v>18</v>
      </c>
      <c r="D25" s="195"/>
      <c r="E25" s="195"/>
      <c r="F25" s="4">
        <v>1.1000000000000001</v>
      </c>
      <c r="G25" s="23"/>
      <c r="I25" s="3"/>
      <c r="J25" s="3"/>
      <c r="K25" s="169" t="s">
        <v>79</v>
      </c>
      <c r="L25" s="170"/>
      <c r="M25" s="145"/>
      <c r="N25"/>
    </row>
    <row r="26" spans="1:15" ht="15.5">
      <c r="A26" s="189" t="s">
        <v>19</v>
      </c>
      <c r="B26" s="189"/>
      <c r="C26" s="189"/>
      <c r="D26" s="189"/>
      <c r="E26" s="189"/>
      <c r="F26" s="173" t="s">
        <v>20</v>
      </c>
      <c r="G26" s="173"/>
      <c r="H26" s="173" t="s">
        <v>21</v>
      </c>
      <c r="I26" s="173"/>
      <c r="J26" s="40"/>
      <c r="K26" s="146" t="s">
        <v>22</v>
      </c>
      <c r="L26" s="147" t="s">
        <v>23</v>
      </c>
      <c r="M26" s="148" t="s">
        <v>24</v>
      </c>
    </row>
    <row r="27" spans="1:15" ht="16" thickBot="1">
      <c r="A27" s="41"/>
      <c r="B27" s="41"/>
      <c r="C27" s="42" t="s">
        <v>63</v>
      </c>
      <c r="D27" s="41"/>
      <c r="E27" s="41"/>
      <c r="F27" s="40"/>
      <c r="G27" s="40"/>
      <c r="H27" s="40"/>
      <c r="I27" s="40"/>
      <c r="J27" s="40"/>
      <c r="K27" s="149"/>
      <c r="L27" s="150"/>
      <c r="M27" s="151"/>
    </row>
    <row r="28" spans="1:15" ht="13.5" customHeight="1" thickTop="1">
      <c r="A28" s="210" t="s">
        <v>85</v>
      </c>
      <c r="B28" s="180" t="s">
        <v>25</v>
      </c>
      <c r="C28" s="182">
        <v>20</v>
      </c>
      <c r="D28" s="160"/>
      <c r="E28" s="165" t="s">
        <v>26</v>
      </c>
      <c r="F28" s="167">
        <f>IF(C28=0,"0",$E$19*0.25*$F$25)</f>
        <v>613.14</v>
      </c>
      <c r="G28" s="172" t="s">
        <v>27</v>
      </c>
      <c r="H28" s="199">
        <f>IF(F28*C28/1000&gt;0,F28*C28/1000,"-")</f>
        <v>12.262799999999999</v>
      </c>
      <c r="I28" s="172" t="s">
        <v>27</v>
      </c>
      <c r="J28" s="127"/>
      <c r="K28" s="171">
        <f>H28</f>
        <v>12.262799999999999</v>
      </c>
      <c r="L28" s="171">
        <f>IF((M28-K28)&gt;0,(M28-K28),("Error"))</f>
        <v>28.613199999999999</v>
      </c>
      <c r="M28" s="171">
        <f>SUM(F28/$M$23)</f>
        <v>40.875999999999998</v>
      </c>
    </row>
    <row r="29" spans="1:15" ht="13.5" customHeight="1" thickBot="1">
      <c r="A29" s="211"/>
      <c r="B29" s="181"/>
      <c r="C29" s="183"/>
      <c r="D29" s="161"/>
      <c r="E29" s="166"/>
      <c r="F29" s="168"/>
      <c r="G29" s="164"/>
      <c r="H29" s="178"/>
      <c r="I29" s="164"/>
      <c r="J29" s="128"/>
      <c r="K29" s="159"/>
      <c r="L29" s="159"/>
      <c r="M29" s="159"/>
    </row>
    <row r="30" spans="1:15" ht="13.5" customHeight="1" thickTop="1">
      <c r="A30" s="212" t="s">
        <v>86</v>
      </c>
      <c r="B30" s="187" t="s">
        <v>25</v>
      </c>
      <c r="C30" s="188">
        <v>10</v>
      </c>
      <c r="D30" s="162"/>
      <c r="E30" s="174" t="s">
        <v>26</v>
      </c>
      <c r="F30" s="175">
        <f>IF(C30=0,"0",$E$19*0.25*$F$25)</f>
        <v>613.14</v>
      </c>
      <c r="G30" s="163" t="s">
        <v>27</v>
      </c>
      <c r="H30" s="177">
        <f>IF(F30*C30/1000&gt;0,F30*C30/1000,"-")</f>
        <v>6.1313999999999993</v>
      </c>
      <c r="I30" s="163" t="s">
        <v>27</v>
      </c>
      <c r="J30" s="129"/>
      <c r="K30" s="158">
        <f t="shared" ref="K30" si="0">H30</f>
        <v>6.1313999999999993</v>
      </c>
      <c r="L30" s="158">
        <f>IF((M30-K30)&gt;0,(M30-K30),("Error"))</f>
        <v>34.744599999999998</v>
      </c>
      <c r="M30" s="158">
        <f t="shared" ref="M30" si="1">SUM(F30/$M$23)</f>
        <v>40.875999999999998</v>
      </c>
    </row>
    <row r="31" spans="1:15" ht="13.5" customHeight="1" thickBot="1">
      <c r="A31" s="211"/>
      <c r="B31" s="181"/>
      <c r="C31" s="183"/>
      <c r="D31" s="161"/>
      <c r="E31" s="166"/>
      <c r="F31" s="176"/>
      <c r="G31" s="164"/>
      <c r="H31" s="178"/>
      <c r="I31" s="164"/>
      <c r="J31" s="128"/>
      <c r="K31" s="159"/>
      <c r="L31" s="159"/>
      <c r="M31" s="159"/>
    </row>
    <row r="32" spans="1:15" ht="13.5" customHeight="1" thickTop="1">
      <c r="A32" s="184" t="s">
        <v>28</v>
      </c>
      <c r="B32" s="26" t="s">
        <v>29</v>
      </c>
      <c r="C32" s="27">
        <v>4</v>
      </c>
      <c r="D32" s="24" t="s">
        <v>30</v>
      </c>
      <c r="E32" s="28" t="s">
        <v>26</v>
      </c>
      <c r="F32" s="130">
        <f>IF(C32=0,"0",E19*0.25*F25)</f>
        <v>613.14</v>
      </c>
      <c r="G32" s="131" t="s">
        <v>27</v>
      </c>
      <c r="H32" s="132">
        <f t="shared" ref="H32" si="2">IF(F32*C32/1000&gt;0,F32*C32/1000,"-")</f>
        <v>2.4525600000000001</v>
      </c>
      <c r="I32" s="131" t="s">
        <v>27</v>
      </c>
      <c r="J32" s="131"/>
      <c r="K32" s="155">
        <f>H32</f>
        <v>2.4525600000000001</v>
      </c>
      <c r="L32" s="155">
        <f>IF((M32-K32)&gt;0,(M32-K32),("Error"))</f>
        <v>38.423439999999999</v>
      </c>
      <c r="M32" s="155">
        <f>SUM(F32/$M$23)</f>
        <v>40.875999999999998</v>
      </c>
    </row>
    <row r="33" spans="1:14" ht="13.5" customHeight="1" thickBot="1">
      <c r="A33" s="185"/>
      <c r="B33" s="30" t="s">
        <v>31</v>
      </c>
      <c r="C33" s="31">
        <v>33</v>
      </c>
      <c r="D33" s="25" t="s">
        <v>73</v>
      </c>
      <c r="E33" s="32" t="s">
        <v>32</v>
      </c>
      <c r="F33" s="133">
        <f>IF(C33=0,"0",(IF(C15=0,(E15*E16*E18),((C15*C16*C18)*0.0929)))/62)</f>
        <v>14.983870967741936</v>
      </c>
      <c r="G33" s="128" t="s">
        <v>27</v>
      </c>
      <c r="H33" s="134">
        <f>IF(C33&gt;0,F33*(C33/100),"-")</f>
        <v>4.9446774193548393</v>
      </c>
      <c r="I33" s="128" t="s">
        <v>27</v>
      </c>
      <c r="J33" s="128" t="s">
        <v>64</v>
      </c>
      <c r="K33" s="156">
        <f>H33</f>
        <v>4.9446774193548393</v>
      </c>
      <c r="L33" s="157">
        <f>IF((M33-K33)&gt;0,(M33-K33),("Error"))</f>
        <v>10.039193548387097</v>
      </c>
      <c r="M33" s="157">
        <f>F33</f>
        <v>14.983870967741936</v>
      </c>
    </row>
    <row r="34" spans="1:14" ht="13.5" customHeight="1" thickTop="1">
      <c r="A34" s="186" t="s">
        <v>33</v>
      </c>
      <c r="B34" s="29" t="s">
        <v>29</v>
      </c>
      <c r="C34" s="27">
        <v>4</v>
      </c>
      <c r="D34" s="24" t="s">
        <v>30</v>
      </c>
      <c r="E34" s="28" t="s">
        <v>26</v>
      </c>
      <c r="F34" s="135">
        <f>IF(C34=0,"0",E19*0.25*F25)</f>
        <v>613.14</v>
      </c>
      <c r="G34" s="129" t="s">
        <v>27</v>
      </c>
      <c r="H34" s="136">
        <f>IF(C34&gt;0,F34*(C34/1000),"-")</f>
        <v>2.4525600000000001</v>
      </c>
      <c r="I34" s="129" t="s">
        <v>27</v>
      </c>
      <c r="J34" s="129"/>
      <c r="K34" s="152">
        <f t="shared" ref="K34:K39" si="3">H34</f>
        <v>2.4525600000000001</v>
      </c>
      <c r="L34" s="155">
        <f t="shared" ref="L34:L36" si="4">IF((M34-K34)&gt;0,(M34-K34),("Error"))</f>
        <v>38.423439999999999</v>
      </c>
      <c r="M34" s="155">
        <f>SUM(F34/$M$23)</f>
        <v>40.875999999999998</v>
      </c>
    </row>
    <row r="35" spans="1:14" ht="13.5" customHeight="1" thickBot="1">
      <c r="A35" s="179"/>
      <c r="B35" s="33" t="s">
        <v>34</v>
      </c>
      <c r="C35" s="34">
        <v>8</v>
      </c>
      <c r="D35" s="25" t="s">
        <v>73</v>
      </c>
      <c r="E35" s="32" t="s">
        <v>35</v>
      </c>
      <c r="F35" s="132">
        <f>IF(C35=0,"0",(E22*0.01))</f>
        <v>28.317</v>
      </c>
      <c r="G35" s="129" t="s">
        <v>27</v>
      </c>
      <c r="H35" s="132">
        <f>IF(C35&gt;0,F35*C35/1000,"-")</f>
        <v>0.22653600000000002</v>
      </c>
      <c r="I35" s="128" t="s">
        <v>27</v>
      </c>
      <c r="J35" s="128" t="s">
        <v>64</v>
      </c>
      <c r="K35" s="154">
        <f t="shared" si="3"/>
        <v>0.22653600000000002</v>
      </c>
      <c r="L35" s="157">
        <f>IF((M35-K35)&gt;0,(M35-K35),("Error"))</f>
        <v>28.090464000000001</v>
      </c>
      <c r="M35" s="157">
        <f>F35</f>
        <v>28.317</v>
      </c>
    </row>
    <row r="36" spans="1:14" ht="13.5" customHeight="1" thickTop="1">
      <c r="A36" s="184" t="s">
        <v>83</v>
      </c>
      <c r="B36" s="26" t="s">
        <v>29</v>
      </c>
      <c r="C36" s="35">
        <v>4</v>
      </c>
      <c r="D36" s="24" t="s">
        <v>30</v>
      </c>
      <c r="E36" s="28" t="s">
        <v>36</v>
      </c>
      <c r="F36" s="130">
        <f>IF(C36=0,"0",E19*0.3*F25)</f>
        <v>735.76800000000003</v>
      </c>
      <c r="G36" s="131" t="s">
        <v>27</v>
      </c>
      <c r="H36" s="136">
        <f>IFERROR(F36/C36/1000,"-")</f>
        <v>0.18394199999999999</v>
      </c>
      <c r="I36" s="131" t="s">
        <v>27</v>
      </c>
      <c r="J36" s="131"/>
      <c r="K36" s="155">
        <f t="shared" si="3"/>
        <v>0.18394199999999999</v>
      </c>
      <c r="L36" s="155">
        <f t="shared" si="4"/>
        <v>48.867258</v>
      </c>
      <c r="M36" s="155">
        <f t="shared" ref="M36:M38" si="5">SUM(F36/$M$23)</f>
        <v>49.051200000000001</v>
      </c>
    </row>
    <row r="37" spans="1:14" ht="13.5" customHeight="1" thickBot="1">
      <c r="A37" s="198"/>
      <c r="B37" s="30" t="s">
        <v>37</v>
      </c>
      <c r="C37" s="31">
        <v>10</v>
      </c>
      <c r="D37" s="25" t="s">
        <v>73</v>
      </c>
      <c r="E37" s="32" t="s">
        <v>38</v>
      </c>
      <c r="F37" s="134">
        <f>IF(C37=0,"0",E22*0.015)</f>
        <v>42.475499999999997</v>
      </c>
      <c r="G37" s="128" t="s">
        <v>27</v>
      </c>
      <c r="H37" s="134">
        <f>IFERROR(F37/C37,"-")</f>
        <v>4.2475499999999995</v>
      </c>
      <c r="I37" s="128" t="s">
        <v>27</v>
      </c>
      <c r="J37" s="128" t="s">
        <v>64</v>
      </c>
      <c r="K37" s="156">
        <f t="shared" si="3"/>
        <v>4.2475499999999995</v>
      </c>
      <c r="L37" s="157">
        <f>IF((M37-K37)&gt;0,(M37-K37),("Error"))</f>
        <v>38.22795</v>
      </c>
      <c r="M37" s="157">
        <f>F37</f>
        <v>42.475499999999997</v>
      </c>
    </row>
    <row r="38" spans="1:14" ht="13.5" customHeight="1" thickTop="1">
      <c r="A38" s="184" t="s">
        <v>84</v>
      </c>
      <c r="B38" s="26" t="s">
        <v>39</v>
      </c>
      <c r="C38" s="36">
        <v>1</v>
      </c>
      <c r="D38" s="24" t="s">
        <v>30</v>
      </c>
      <c r="E38" s="28" t="s">
        <v>26</v>
      </c>
      <c r="F38" s="130">
        <f>IF(C38=0,"0",E19*0.25*F25)</f>
        <v>613.14</v>
      </c>
      <c r="G38" s="131" t="s">
        <v>27</v>
      </c>
      <c r="H38" s="132">
        <f>IF(F38*C38/100&gt;0,F38*C38/100,"-")</f>
        <v>6.1314000000000002</v>
      </c>
      <c r="I38" s="131" t="s">
        <v>40</v>
      </c>
      <c r="J38" s="131"/>
      <c r="K38" s="155">
        <f t="shared" si="3"/>
        <v>6.1314000000000002</v>
      </c>
      <c r="L38" s="155">
        <f>IF(($M$23)&lt;20,(M38-K38),("Error"))</f>
        <v>34.744599999999998</v>
      </c>
      <c r="M38" s="155">
        <f t="shared" si="5"/>
        <v>40.875999999999998</v>
      </c>
    </row>
    <row r="39" spans="1:14" ht="13.5" customHeight="1" thickBot="1">
      <c r="A39" s="185"/>
      <c r="B39" s="30" t="s">
        <v>41</v>
      </c>
      <c r="C39" s="37">
        <v>1</v>
      </c>
      <c r="D39" s="25" t="s">
        <v>73</v>
      </c>
      <c r="E39" s="32" t="s">
        <v>35</v>
      </c>
      <c r="F39" s="134">
        <f>IF(C39=0,"0",(E22*0.01))</f>
        <v>28.317</v>
      </c>
      <c r="G39" s="128" t="s">
        <v>27</v>
      </c>
      <c r="H39" s="134">
        <f>IF(F39*C39/100&gt;0,F39*C39/100,"-")</f>
        <v>0.28316999999999998</v>
      </c>
      <c r="I39" s="128" t="s">
        <v>40</v>
      </c>
      <c r="J39" s="128" t="s">
        <v>64</v>
      </c>
      <c r="K39" s="156">
        <f t="shared" si="3"/>
        <v>0.28316999999999998</v>
      </c>
      <c r="L39" s="157">
        <f>F39</f>
        <v>28.317</v>
      </c>
      <c r="M39" s="157">
        <f>F39</f>
        <v>28.317</v>
      </c>
    </row>
    <row r="40" spans="1:14" ht="13.5" customHeight="1" thickTop="1">
      <c r="J40" s="39"/>
      <c r="K40" s="3"/>
      <c r="N40"/>
    </row>
    <row r="44" spans="1:14">
      <c r="E44" s="20"/>
    </row>
    <row r="56" spans="1:14" s="8" customFormat="1">
      <c r="A56"/>
      <c r="D56" s="3"/>
      <c r="E56" s="3"/>
      <c r="F56"/>
      <c r="G56"/>
      <c r="H56"/>
      <c r="I56"/>
      <c r="J56"/>
      <c r="K56"/>
      <c r="L56" s="3"/>
      <c r="M56" s="3"/>
      <c r="N56" s="3"/>
    </row>
    <row r="57" spans="1:14" s="8" customFormat="1">
      <c r="A57"/>
      <c r="D57" s="3"/>
      <c r="E57" s="3"/>
      <c r="F57"/>
      <c r="G57"/>
      <c r="H57"/>
      <c r="I57"/>
      <c r="J57"/>
      <c r="K57"/>
      <c r="L57" s="3"/>
      <c r="M57" s="3"/>
      <c r="N57" s="3"/>
    </row>
    <row r="58" spans="1:14" s="8" customFormat="1">
      <c r="D58" s="3"/>
      <c r="E58" s="3"/>
      <c r="F58"/>
      <c r="G58"/>
      <c r="H58"/>
      <c r="I58"/>
      <c r="J58"/>
      <c r="K58"/>
      <c r="L58" s="3"/>
      <c r="M58" s="3"/>
      <c r="N58" s="3"/>
    </row>
    <row r="59" spans="1:14" s="8" customFormat="1">
      <c r="D59" s="3"/>
      <c r="E59" s="3"/>
      <c r="F59"/>
      <c r="G59"/>
      <c r="H59"/>
      <c r="I59"/>
      <c r="J59"/>
      <c r="K59"/>
      <c r="L59" s="3"/>
      <c r="M59" s="3"/>
      <c r="N59" s="3"/>
    </row>
    <row r="60" spans="1:14" s="8" customFormat="1">
      <c r="D60" s="3"/>
      <c r="E60" s="3"/>
      <c r="F60"/>
      <c r="G60"/>
      <c r="H60"/>
      <c r="I60"/>
      <c r="J60"/>
      <c r="K60"/>
      <c r="L60" s="3"/>
      <c r="M60" s="3"/>
      <c r="N60" s="3"/>
    </row>
    <row r="61" spans="1:14" s="8" customFormat="1">
      <c r="D61" s="3"/>
      <c r="E61" s="3"/>
      <c r="F61"/>
      <c r="G61"/>
      <c r="H61"/>
      <c r="I61"/>
      <c r="J61"/>
      <c r="K61"/>
      <c r="L61" s="3"/>
      <c r="M61" s="3"/>
      <c r="N61" s="3"/>
    </row>
    <row r="62" spans="1:14" s="8" customFormat="1">
      <c r="D62" s="3"/>
      <c r="E62" s="3"/>
      <c r="F62"/>
      <c r="G62"/>
      <c r="H62"/>
      <c r="I62"/>
      <c r="J62"/>
      <c r="K62"/>
      <c r="L62" s="3"/>
      <c r="M62" s="3"/>
      <c r="N62" s="3"/>
    </row>
    <row r="63" spans="1:14" s="8" customFormat="1">
      <c r="D63" s="3"/>
      <c r="E63" s="3"/>
      <c r="F63"/>
      <c r="G63"/>
      <c r="H63"/>
      <c r="I63"/>
      <c r="J63"/>
      <c r="K63"/>
      <c r="L63" s="3"/>
      <c r="M63" s="3"/>
      <c r="N63" s="3"/>
    </row>
    <row r="64" spans="1:14" s="8" customFormat="1">
      <c r="D64" s="3"/>
      <c r="E64" s="3"/>
      <c r="F64"/>
      <c r="G64"/>
      <c r="H64"/>
      <c r="I64"/>
      <c r="J64"/>
      <c r="K64"/>
      <c r="L64" s="3"/>
      <c r="M64" s="3"/>
      <c r="N64" s="3"/>
    </row>
    <row r="65" spans="4:14" s="8" customFormat="1">
      <c r="D65" s="3"/>
      <c r="E65" s="3"/>
      <c r="F65"/>
      <c r="G65"/>
      <c r="H65"/>
      <c r="I65"/>
      <c r="J65"/>
      <c r="K65"/>
      <c r="L65" s="3"/>
      <c r="M65" s="3"/>
      <c r="N65" s="3"/>
    </row>
    <row r="66" spans="4:14" s="8" customFormat="1">
      <c r="D66" s="3"/>
      <c r="E66" s="3"/>
      <c r="F66"/>
      <c r="G66"/>
      <c r="H66"/>
      <c r="I66"/>
      <c r="J66"/>
      <c r="K66"/>
      <c r="L66" s="3"/>
      <c r="M66" s="3"/>
      <c r="N66" s="3"/>
    </row>
    <row r="67" spans="4:14" s="8" customFormat="1">
      <c r="D67" s="3"/>
      <c r="E67" s="3"/>
      <c r="F67"/>
      <c r="G67"/>
      <c r="H67"/>
      <c r="I67"/>
      <c r="J67"/>
      <c r="K67"/>
      <c r="L67" s="3"/>
      <c r="M67" s="3"/>
      <c r="N67" s="3"/>
    </row>
    <row r="68" spans="4:14" s="8" customFormat="1">
      <c r="D68" s="3"/>
      <c r="E68" s="3"/>
      <c r="F68"/>
      <c r="G68"/>
      <c r="H68"/>
      <c r="I68"/>
      <c r="J68"/>
      <c r="K68"/>
      <c r="L68" s="3"/>
      <c r="M68" s="3"/>
      <c r="N68" s="3"/>
    </row>
    <row r="69" spans="4:14" s="8" customFormat="1">
      <c r="D69" s="3"/>
      <c r="E69" s="3"/>
      <c r="F69"/>
      <c r="G69"/>
      <c r="H69"/>
      <c r="I69"/>
      <c r="J69"/>
      <c r="K69"/>
      <c r="L69" s="3"/>
      <c r="M69" s="3"/>
      <c r="N69" s="3"/>
    </row>
    <row r="70" spans="4:14" s="8" customFormat="1">
      <c r="D70" s="3"/>
      <c r="E70" s="3"/>
      <c r="F70"/>
      <c r="G70"/>
      <c r="H70"/>
      <c r="I70"/>
      <c r="J70"/>
      <c r="K70"/>
      <c r="L70" s="3"/>
      <c r="M70" s="3"/>
      <c r="N70" s="3"/>
    </row>
    <row r="71" spans="4:14" s="8" customFormat="1">
      <c r="D71" s="3"/>
      <c r="E71" s="3"/>
      <c r="F71"/>
      <c r="G71"/>
      <c r="H71"/>
      <c r="I71"/>
      <c r="J71"/>
      <c r="K71"/>
      <c r="L71" s="3"/>
      <c r="M71" s="3"/>
      <c r="N71" s="3"/>
    </row>
    <row r="72" spans="4:14" s="8" customFormat="1">
      <c r="D72" s="3"/>
      <c r="E72" s="3"/>
      <c r="F72"/>
      <c r="G72"/>
      <c r="H72"/>
      <c r="I72"/>
      <c r="J72"/>
      <c r="K72"/>
      <c r="L72" s="3"/>
      <c r="M72" s="3"/>
      <c r="N72" s="3"/>
    </row>
    <row r="73" spans="4:14" s="8" customFormat="1">
      <c r="D73" s="3"/>
      <c r="E73" s="3"/>
      <c r="F73"/>
      <c r="G73"/>
      <c r="H73"/>
      <c r="I73"/>
      <c r="J73"/>
      <c r="K73"/>
      <c r="L73" s="3"/>
      <c r="M73" s="3"/>
      <c r="N73" s="3"/>
    </row>
    <row r="74" spans="4:14" s="8" customFormat="1">
      <c r="D74" s="3"/>
      <c r="E74" s="3"/>
      <c r="F74"/>
      <c r="G74"/>
      <c r="H74"/>
      <c r="I74"/>
      <c r="J74"/>
      <c r="K74"/>
      <c r="L74" s="3"/>
      <c r="M74" s="3"/>
      <c r="N74" s="3"/>
    </row>
    <row r="75" spans="4:14" s="8" customFormat="1">
      <c r="D75" s="3"/>
      <c r="E75" s="3"/>
      <c r="F75"/>
      <c r="G75"/>
      <c r="H75"/>
      <c r="I75"/>
      <c r="J75"/>
      <c r="K75"/>
      <c r="L75" s="3"/>
      <c r="M75" s="3"/>
      <c r="N75" s="3"/>
    </row>
    <row r="76" spans="4:14" s="8" customFormat="1">
      <c r="D76" s="3"/>
      <c r="E76" s="3"/>
      <c r="F76"/>
      <c r="G76"/>
      <c r="H76"/>
      <c r="I76"/>
      <c r="J76"/>
      <c r="K76"/>
      <c r="L76" s="3"/>
      <c r="M76" s="3"/>
      <c r="N76" s="3"/>
    </row>
    <row r="77" spans="4:14" s="8" customFormat="1">
      <c r="D77" s="3"/>
      <c r="E77" s="3"/>
      <c r="F77"/>
      <c r="G77"/>
      <c r="H77"/>
      <c r="I77"/>
      <c r="J77"/>
      <c r="K77"/>
      <c r="L77" s="3"/>
      <c r="M77" s="3"/>
      <c r="N77" s="3"/>
    </row>
    <row r="78" spans="4:14" s="8" customFormat="1">
      <c r="D78" s="3"/>
      <c r="E78" s="3"/>
      <c r="F78"/>
      <c r="G78"/>
      <c r="H78"/>
      <c r="I78"/>
      <c r="J78"/>
      <c r="K78"/>
      <c r="L78" s="3"/>
      <c r="M78" s="3"/>
      <c r="N78" s="3"/>
    </row>
    <row r="79" spans="4:14" s="8" customFormat="1">
      <c r="D79" s="3"/>
      <c r="E79" s="3"/>
      <c r="F79"/>
      <c r="G79"/>
      <c r="H79"/>
      <c r="I79"/>
      <c r="J79"/>
      <c r="K79"/>
      <c r="L79" s="3"/>
      <c r="M79" s="3"/>
      <c r="N79" s="3"/>
    </row>
    <row r="80" spans="4:14" s="8" customFormat="1">
      <c r="D80" s="3"/>
      <c r="E80" s="3"/>
      <c r="F80"/>
      <c r="G80"/>
      <c r="H80"/>
      <c r="I80"/>
      <c r="J80"/>
      <c r="K80"/>
      <c r="L80" s="3"/>
      <c r="M80" s="3"/>
      <c r="N80" s="3"/>
    </row>
    <row r="81" spans="1:14" s="8" customFormat="1">
      <c r="D81" s="3"/>
      <c r="E81" s="3"/>
      <c r="F81"/>
      <c r="G81"/>
      <c r="H81"/>
      <c r="I81"/>
      <c r="J81"/>
      <c r="K81"/>
      <c r="L81" s="3"/>
      <c r="M81" s="3"/>
      <c r="N81" s="3"/>
    </row>
    <row r="82" spans="1:14" s="8" customFormat="1">
      <c r="D82" s="3"/>
      <c r="E82" s="3"/>
      <c r="F82"/>
      <c r="G82"/>
      <c r="H82"/>
      <c r="I82"/>
      <c r="J82"/>
      <c r="K82"/>
      <c r="L82" s="3"/>
      <c r="M82" s="3"/>
      <c r="N82" s="3"/>
    </row>
    <row r="83" spans="1:14" s="8" customFormat="1">
      <c r="A83"/>
      <c r="D83" s="3"/>
      <c r="E83" s="3"/>
      <c r="F83"/>
      <c r="G83"/>
      <c r="H83"/>
      <c r="I83"/>
      <c r="J83"/>
      <c r="K83"/>
      <c r="L83" s="3"/>
      <c r="M83" s="3"/>
      <c r="N83" s="3"/>
    </row>
    <row r="84" spans="1:14" s="8" customFormat="1">
      <c r="A84"/>
      <c r="D84" s="3"/>
      <c r="E84" s="3"/>
      <c r="F84"/>
      <c r="G84"/>
      <c r="H84"/>
      <c r="I84"/>
      <c r="J84"/>
      <c r="K84"/>
      <c r="L84" s="3"/>
      <c r="M84" s="3"/>
      <c r="N84" s="3"/>
    </row>
  </sheetData>
  <sheetProtection algorithmName="SHA-512" hashValue="weVVgMl8/WaYhJqq9k+0TY3syw24n2MINNXBcqNCoCROxsbU3Ui6wN+7YSW3jTJKznsgQnWwHPqOFwI1Lhh1mw==" saltValue="s71b7Y6EvFWW6kub0nRw4w==" spinCount="100000" sheet="1" selectLockedCells="1"/>
  <dataConsolidate/>
  <mergeCells count="49">
    <mergeCell ref="C25:E25"/>
    <mergeCell ref="A26:E26"/>
    <mergeCell ref="F26:G26"/>
    <mergeCell ref="A21:B21"/>
    <mergeCell ref="A22:B22"/>
    <mergeCell ref="H8:I8"/>
    <mergeCell ref="A16:B16"/>
    <mergeCell ref="A17:B17"/>
    <mergeCell ref="A18:B18"/>
    <mergeCell ref="A19:B19"/>
    <mergeCell ref="A15:B15"/>
    <mergeCell ref="A4:E4"/>
    <mergeCell ref="B9:E9"/>
    <mergeCell ref="C13:F13"/>
    <mergeCell ref="C14:D14"/>
    <mergeCell ref="E14:F14"/>
    <mergeCell ref="B6:E6"/>
    <mergeCell ref="B7:E7"/>
    <mergeCell ref="B8:E8"/>
    <mergeCell ref="A28:A29"/>
    <mergeCell ref="B28:B29"/>
    <mergeCell ref="C28:C29"/>
    <mergeCell ref="A38:A39"/>
    <mergeCell ref="A34:A35"/>
    <mergeCell ref="A30:A31"/>
    <mergeCell ref="B30:B31"/>
    <mergeCell ref="C30:C31"/>
    <mergeCell ref="A36:A37"/>
    <mergeCell ref="A32:A33"/>
    <mergeCell ref="K25:L25"/>
    <mergeCell ref="K28:K29"/>
    <mergeCell ref="L28:L29"/>
    <mergeCell ref="M28:M29"/>
    <mergeCell ref="I28:I29"/>
    <mergeCell ref="H26:I26"/>
    <mergeCell ref="H28:H29"/>
    <mergeCell ref="K30:K31"/>
    <mergeCell ref="L30:L31"/>
    <mergeCell ref="M30:M31"/>
    <mergeCell ref="D28:D29"/>
    <mergeCell ref="D30:D31"/>
    <mergeCell ref="I30:I31"/>
    <mergeCell ref="E28:E29"/>
    <mergeCell ref="F28:F29"/>
    <mergeCell ref="E30:E31"/>
    <mergeCell ref="F30:F31"/>
    <mergeCell ref="G30:G31"/>
    <mergeCell ref="H30:H31"/>
    <mergeCell ref="G28:G29"/>
  </mergeCells>
  <phoneticPr fontId="36" type="noConversion"/>
  <dataValidations count="9">
    <dataValidation type="list" allowBlank="1" showDropDown="1" showInputMessage="1" showErrorMessage="1" prompt="2; 4; 5; 8; 10; 12; 15; 16; 20; 24" sqref="C28 C30" xr:uid="{E8F9B497-886C-4214-AED5-A1FD1118BF25}">
      <formula1>"0, 2, 4, 5, 8, 10, 12, 15, 16, 20, 24"</formula1>
    </dataValidation>
    <dataValidation type="list" allowBlank="1" showDropDown="1" showInputMessage="1" showErrorMessage="1" prompt="2; 3; 4; 5; 6; 7; 8" sqref="C35" xr:uid="{F0AB17F1-80FA-4629-A682-D3D1B5050DC3}">
      <formula1>"0,2,3,4,5,6,7,8"</formula1>
    </dataValidation>
    <dataValidation type="whole" allowBlank="1" showDropDown="1" showInputMessage="1" showErrorMessage="1" prompt="1" sqref="C39" xr:uid="{FF1F5D8C-999E-40A8-BFB9-F7F8A9D8EAE3}">
      <formula1>0</formula1>
      <formula2>5</formula2>
    </dataValidation>
    <dataValidation type="whole" allowBlank="1" showInputMessage="1" showErrorMessage="1" prompt="1" sqref="C38" xr:uid="{B099D833-F3C7-433C-B716-6975A3F1772C}">
      <formula1>0</formula1>
      <formula2>3</formula2>
    </dataValidation>
    <dataValidation type="list" allowBlank="1" showDropDown="1" showInputMessage="1" showErrorMessage="1" prompt="10" sqref="C37" xr:uid="{347DA307-C7DB-4A3D-9E06-8A86C30FE064}">
      <formula1>"0, 10"</formula1>
    </dataValidation>
    <dataValidation type="list" allowBlank="1" showDropDown="1" showInputMessage="1" showErrorMessage="1" prompt="4" sqref="C36" xr:uid="{55387E17-7F2B-42E3-8358-A55DBD8F28A8}">
      <formula1>"0, 4"</formula1>
    </dataValidation>
    <dataValidation type="list" allowBlank="1" showDropDown="1" showInputMessage="1" showErrorMessage="1" prompt="33" sqref="C33" xr:uid="{5F1F6CF4-C339-4DC2-ACB5-AF9A08E5F4AD}">
      <formula1>"0, 33"</formula1>
    </dataValidation>
    <dataValidation type="list" allowBlank="1" showDropDown="1" showInputMessage="1" showErrorMessage="1" prompt="4" sqref="C32 C34" xr:uid="{5F8219FD-650E-4F0E-B3A5-930225344707}">
      <formula1>"0, 4, 8"</formula1>
    </dataValidation>
    <dataValidation type="list" allowBlank="1" showInputMessage="1" sqref="M23" xr:uid="{CC38384C-0273-4AD5-9D13-1DAACB3AB134}">
      <formula1>"0, 10, 15, 20, 50, 100, 125, 128, 200, 250, 256"</formula1>
    </dataValidation>
  </dataValidations>
  <pageMargins left="0.74803149606299213" right="0.74803149606299213" top="0.19685039370078741" bottom="0.19685039370078741" header="0.51181102362204722" footer="0.51181102362204722"/>
  <pageSetup orientation="portrait" r:id="rId1"/>
  <headerFooter alignWithMargins="0"/>
  <ignoredErrors>
    <ignoredError sqref="M38 M33:M37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16FEC-D71D-4A77-8FFE-13F43BA9B5CA}">
  <dimension ref="A1:Q39"/>
  <sheetViews>
    <sheetView showGridLines="0" topLeftCell="A18" zoomScaleNormal="100" workbookViewId="0">
      <selection activeCell="D26" sqref="D26"/>
    </sheetView>
  </sheetViews>
  <sheetFormatPr defaultColWidth="9.1796875" defaultRowHeight="12.5"/>
  <cols>
    <col min="1" max="1" width="17.81640625" style="51" customWidth="1"/>
    <col min="2" max="3" width="10.54296875" style="51" customWidth="1"/>
    <col min="4" max="4" width="11" style="51" customWidth="1"/>
    <col min="5" max="6" width="10.54296875" style="51" customWidth="1"/>
    <col min="7" max="7" width="11" style="51" customWidth="1"/>
    <col min="8" max="9" width="10.54296875" style="51" customWidth="1"/>
    <col min="10" max="10" width="9.1796875" style="51"/>
  </cols>
  <sheetData>
    <row r="1" spans="1:17" ht="15" customHeight="1">
      <c r="A1"/>
      <c r="B1"/>
      <c r="C1"/>
      <c r="D1"/>
      <c r="E1"/>
      <c r="F1"/>
      <c r="G1"/>
      <c r="H1"/>
    </row>
    <row r="2" spans="1:17" ht="15" customHeight="1">
      <c r="A2" s="11"/>
      <c r="B2" s="8"/>
      <c r="C2" s="8"/>
      <c r="D2" s="3"/>
      <c r="E2" s="3"/>
      <c r="F2"/>
      <c r="G2" s="109" t="s">
        <v>80</v>
      </c>
      <c r="H2" s="99"/>
      <c r="I2" s="110"/>
      <c r="J2" s="110"/>
      <c r="K2" s="99"/>
      <c r="L2" s="99"/>
      <c r="M2" s="99"/>
      <c r="N2" s="99"/>
      <c r="O2" s="99"/>
      <c r="P2" s="99"/>
      <c r="Q2" s="100"/>
    </row>
    <row r="3" spans="1:17" ht="15" customHeight="1">
      <c r="A3"/>
      <c r="B3" s="8"/>
      <c r="C3" s="8"/>
      <c r="D3" s="3"/>
      <c r="E3" s="3"/>
      <c r="F3"/>
      <c r="G3" s="101" t="s">
        <v>81</v>
      </c>
      <c r="H3"/>
      <c r="Q3" s="102"/>
    </row>
    <row r="4" spans="1:17" ht="15" customHeight="1">
      <c r="A4" s="189"/>
      <c r="B4" s="189"/>
      <c r="C4" s="189"/>
      <c r="D4" s="189"/>
      <c r="E4" s="189"/>
      <c r="F4"/>
      <c r="G4" s="101" t="s">
        <v>76</v>
      </c>
      <c r="H4"/>
      <c r="Q4" s="102"/>
    </row>
    <row r="5" spans="1:17" ht="15" customHeight="1">
      <c r="A5"/>
      <c r="B5" s="8"/>
      <c r="C5" s="8"/>
      <c r="D5" s="3"/>
      <c r="E5" s="3"/>
      <c r="F5" s="12"/>
      <c r="G5" s="101" t="s">
        <v>82</v>
      </c>
      <c r="H5" s="10"/>
      <c r="Q5" s="102"/>
    </row>
    <row r="6" spans="1:17" ht="15" customHeight="1">
      <c r="A6" s="9"/>
      <c r="B6" s="190"/>
      <c r="C6" s="190"/>
      <c r="D6" s="190"/>
      <c r="E6" s="190"/>
      <c r="F6"/>
      <c r="G6" s="103" t="s">
        <v>78</v>
      </c>
      <c r="H6" s="104"/>
      <c r="I6" s="111"/>
      <c r="J6" s="111"/>
      <c r="K6" s="106"/>
      <c r="L6" s="106"/>
      <c r="M6" s="106"/>
      <c r="N6" s="106"/>
      <c r="O6" s="106"/>
      <c r="P6" s="106"/>
      <c r="Q6" s="108"/>
    </row>
    <row r="7" spans="1:17" ht="15" customHeight="1">
      <c r="A7" s="9"/>
      <c r="B7" s="8"/>
      <c r="C7" s="8"/>
      <c r="D7" s="8"/>
      <c r="E7" s="8"/>
      <c r="F7"/>
      <c r="G7" s="7"/>
      <c r="H7" s="10"/>
    </row>
    <row r="8" spans="1:17" ht="15" customHeight="1">
      <c r="A8" s="9"/>
      <c r="B8" s="190"/>
      <c r="C8" s="190"/>
      <c r="D8" s="190"/>
      <c r="E8" s="190"/>
      <c r="F8"/>
      <c r="G8"/>
      <c r="H8" s="46"/>
    </row>
    <row r="9" spans="1:17" ht="16" thickBot="1">
      <c r="A9" s="88" t="s">
        <v>42</v>
      </c>
      <c r="B9" s="88"/>
      <c r="C9" s="88"/>
      <c r="D9" s="88"/>
      <c r="E9" s="88"/>
      <c r="F9" s="88"/>
      <c r="G9" s="88"/>
      <c r="H9" s="52"/>
      <c r="I9" s="53"/>
    </row>
    <row r="10" spans="1:17" ht="12.75" customHeight="1" thickTop="1">
      <c r="A10" s="54"/>
      <c r="B10" s="55"/>
      <c r="C10" s="56"/>
    </row>
    <row r="11" spans="1:17">
      <c r="A11" s="57" t="s">
        <v>43</v>
      </c>
      <c r="B11" s="58" t="s">
        <v>44</v>
      </c>
      <c r="C11" s="58" t="s">
        <v>45</v>
      </c>
      <c r="D11" s="58" t="s">
        <v>46</v>
      </c>
      <c r="E11" s="58" t="s">
        <v>47</v>
      </c>
      <c r="F11" s="58" t="s">
        <v>48</v>
      </c>
      <c r="G11" s="58" t="s">
        <v>49</v>
      </c>
      <c r="H11" s="59">
        <v>3</v>
      </c>
      <c r="I11" s="59">
        <v>4</v>
      </c>
      <c r="J11" s="59">
        <v>6</v>
      </c>
    </row>
    <row r="12" spans="1:17" ht="13">
      <c r="A12" s="57" t="s">
        <v>50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  <c r="H12" s="60">
        <v>0</v>
      </c>
      <c r="I12" s="60">
        <v>0</v>
      </c>
      <c r="J12" s="60">
        <v>0</v>
      </c>
    </row>
    <row r="13" spans="1:17" ht="14.25" customHeight="1">
      <c r="A13" s="61" t="s">
        <v>51</v>
      </c>
      <c r="B13" s="112">
        <f>B12*0.039</f>
        <v>0</v>
      </c>
      <c r="C13" s="112">
        <f>C12*0.087</f>
        <v>0</v>
      </c>
      <c r="D13" s="112">
        <f>D12*0.154</f>
        <v>0</v>
      </c>
      <c r="E13" s="112">
        <f>E12*0.241</f>
        <v>0</v>
      </c>
      <c r="F13" s="112">
        <f>F12*0.347</f>
        <v>0</v>
      </c>
      <c r="G13" s="112">
        <f>G12*0.617</f>
        <v>0</v>
      </c>
      <c r="H13" s="112">
        <f>H12*1.39</f>
        <v>0</v>
      </c>
      <c r="I13" s="112">
        <f>I12*2.47</f>
        <v>0</v>
      </c>
      <c r="J13" s="112">
        <f>J12*5.56</f>
        <v>0</v>
      </c>
    </row>
    <row r="14" spans="1:17" ht="13">
      <c r="A14" s="62"/>
      <c r="B14" s="63"/>
      <c r="C14" s="63"/>
      <c r="D14" s="63"/>
      <c r="E14" s="63"/>
      <c r="F14" s="63"/>
      <c r="G14" s="63"/>
    </row>
    <row r="15" spans="1:17" ht="13.5" customHeight="1">
      <c r="A15" s="62"/>
      <c r="B15" s="64"/>
      <c r="C15" s="64"/>
      <c r="D15" s="64"/>
      <c r="E15" s="203" t="s">
        <v>14</v>
      </c>
      <c r="F15" s="203"/>
      <c r="G15" s="113">
        <f>SUM(B13:J13)</f>
        <v>0</v>
      </c>
      <c r="H15" s="114" t="s">
        <v>27</v>
      </c>
    </row>
    <row r="16" spans="1:17" ht="13">
      <c r="A16" s="62"/>
      <c r="B16" s="64"/>
      <c r="C16" s="64"/>
      <c r="D16" s="64"/>
      <c r="E16" s="65"/>
      <c r="F16" s="65"/>
      <c r="G16" s="66"/>
      <c r="H16" s="59"/>
    </row>
    <row r="17" spans="1:14" ht="13">
      <c r="A17" s="62"/>
      <c r="B17" s="64"/>
      <c r="C17" s="64"/>
      <c r="D17" s="64"/>
      <c r="E17" s="65"/>
      <c r="F17" s="65" t="s">
        <v>18</v>
      </c>
      <c r="G17" s="67">
        <v>1.2</v>
      </c>
      <c r="H17" s="59"/>
    </row>
    <row r="18" spans="1:14" ht="13">
      <c r="A18" s="62"/>
      <c r="B18" s="64"/>
      <c r="C18" s="64"/>
      <c r="D18" s="65"/>
      <c r="E18" s="65"/>
      <c r="F18" s="65"/>
      <c r="G18" s="68"/>
      <c r="H18" s="69"/>
      <c r="I18" s="69"/>
      <c r="J18" s="69"/>
    </row>
    <row r="19" spans="1:14" ht="12.75" customHeight="1">
      <c r="A19" s="62"/>
      <c r="B19" s="64"/>
      <c r="C19" s="64"/>
      <c r="D19" s="203" t="s">
        <v>52</v>
      </c>
      <c r="E19" s="203"/>
      <c r="F19" s="203"/>
      <c r="G19" s="115">
        <f>G15*G17</f>
        <v>0</v>
      </c>
      <c r="H19" s="114" t="s">
        <v>27</v>
      </c>
    </row>
    <row r="20" spans="1:14" ht="12.75" customHeight="1">
      <c r="A20" s="62"/>
      <c r="B20" s="64"/>
      <c r="C20" s="64"/>
      <c r="D20" s="65"/>
      <c r="E20" s="65"/>
      <c r="F20" s="65"/>
      <c r="G20" s="70"/>
      <c r="H20" s="69"/>
    </row>
    <row r="21" spans="1:14" ht="12.75" customHeight="1">
      <c r="A21" s="62"/>
      <c r="B21" s="64"/>
      <c r="C21" s="64"/>
      <c r="D21" s="65"/>
      <c r="E21" s="204" t="s">
        <v>53</v>
      </c>
      <c r="F21" s="205"/>
      <c r="G21" s="72">
        <v>1</v>
      </c>
      <c r="H21" s="116">
        <f>1/G21*100</f>
        <v>100</v>
      </c>
      <c r="I21" s="54" t="s">
        <v>54</v>
      </c>
    </row>
    <row r="22" spans="1:14" ht="12.75" customHeight="1" thickBot="1">
      <c r="A22" s="62"/>
      <c r="B22" s="64"/>
      <c r="C22" s="64"/>
      <c r="D22" s="65"/>
      <c r="E22" s="71"/>
      <c r="F22" s="59"/>
      <c r="G22" s="73"/>
      <c r="H22" s="74"/>
      <c r="I22" s="54"/>
    </row>
    <row r="23" spans="1:14" ht="12.75" customHeight="1">
      <c r="E23" s="207" t="s">
        <v>65</v>
      </c>
      <c r="F23" s="208"/>
      <c r="G23" s="209"/>
    </row>
    <row r="24" spans="1:14" ht="16.5" customHeight="1" thickBot="1">
      <c r="A24" s="88" t="s">
        <v>19</v>
      </c>
      <c r="B24" s="75"/>
      <c r="C24" s="75"/>
      <c r="D24" s="75"/>
      <c r="E24" s="200" t="s">
        <v>55</v>
      </c>
      <c r="F24" s="206"/>
      <c r="G24" s="76" t="s">
        <v>56</v>
      </c>
      <c r="H24" s="200" t="s">
        <v>57</v>
      </c>
      <c r="I24" s="201"/>
      <c r="J24" s="202"/>
    </row>
    <row r="25" spans="1:14" ht="13.5" customHeight="1" thickTop="1">
      <c r="A25" s="77"/>
      <c r="B25" s="77"/>
      <c r="C25" s="77"/>
      <c r="D25" s="77"/>
      <c r="E25" s="78"/>
      <c r="F25" s="78"/>
    </row>
    <row r="26" spans="1:14" ht="12.65" customHeight="1">
      <c r="A26" s="79" t="s">
        <v>87</v>
      </c>
      <c r="B26" s="80" t="s">
        <v>58</v>
      </c>
      <c r="C26" s="80" t="s">
        <v>59</v>
      </c>
      <c r="D26" s="81">
        <v>0</v>
      </c>
      <c r="E26" s="117">
        <f>G19*D26/1000</f>
        <v>0</v>
      </c>
      <c r="F26" s="118" t="s">
        <v>27</v>
      </c>
      <c r="G26" s="119" t="str">
        <f>IF(E26&gt;0,(I26-E26),"0")</f>
        <v>0</v>
      </c>
      <c r="H26" s="120" t="s">
        <v>27</v>
      </c>
      <c r="I26" s="121">
        <f t="shared" ref="I26:I27" si="0">$H$21/100*$G$19</f>
        <v>0</v>
      </c>
      <c r="J26" s="122" t="s">
        <v>27</v>
      </c>
    </row>
    <row r="27" spans="1:14" ht="15" customHeight="1">
      <c r="A27" s="153" t="s">
        <v>88</v>
      </c>
      <c r="B27" s="80" t="s">
        <v>58</v>
      </c>
      <c r="C27" s="80" t="s">
        <v>59</v>
      </c>
      <c r="D27" s="81">
        <v>0</v>
      </c>
      <c r="E27" s="117">
        <f>G19*D27/1000</f>
        <v>0</v>
      </c>
      <c r="F27" s="118" t="s">
        <v>27</v>
      </c>
      <c r="G27" s="119" t="str">
        <f t="shared" ref="G27:G29" si="1">IF(E27&gt;0,(I27-E27),"0")</f>
        <v>0</v>
      </c>
      <c r="H27" s="120" t="s">
        <v>27</v>
      </c>
      <c r="I27" s="121">
        <f t="shared" si="0"/>
        <v>0</v>
      </c>
      <c r="J27" s="122" t="s">
        <v>27</v>
      </c>
    </row>
    <row r="28" spans="1:14" ht="13">
      <c r="A28" s="82" t="s">
        <v>28</v>
      </c>
      <c r="B28" s="80" t="s">
        <v>58</v>
      </c>
      <c r="C28" s="83" t="s">
        <v>60</v>
      </c>
      <c r="D28" s="81">
        <v>0</v>
      </c>
      <c r="E28" s="117">
        <f>G20*D28/1000</f>
        <v>0</v>
      </c>
      <c r="F28" s="118" t="s">
        <v>27</v>
      </c>
      <c r="G28" s="119" t="str">
        <f t="shared" si="1"/>
        <v>0</v>
      </c>
      <c r="H28" s="120" t="s">
        <v>27</v>
      </c>
      <c r="I28" s="121">
        <f>$H$21/100*$G$19</f>
        <v>0</v>
      </c>
      <c r="J28" s="122" t="s">
        <v>27</v>
      </c>
    </row>
    <row r="29" spans="1:14" ht="13">
      <c r="A29" s="82" t="s">
        <v>33</v>
      </c>
      <c r="B29" s="80" t="s">
        <v>58</v>
      </c>
      <c r="C29" s="83" t="s">
        <v>60</v>
      </c>
      <c r="D29" s="81">
        <v>0</v>
      </c>
      <c r="E29" s="117">
        <f>G21*D29/1000</f>
        <v>0</v>
      </c>
      <c r="F29" s="118" t="s">
        <v>27</v>
      </c>
      <c r="G29" s="119" t="str">
        <f t="shared" si="1"/>
        <v>0</v>
      </c>
      <c r="H29" s="120" t="s">
        <v>27</v>
      </c>
      <c r="I29" s="121">
        <f t="shared" ref="I29:I30" si="2">$H$21/100*$G$19</f>
        <v>0</v>
      </c>
      <c r="J29" s="122" t="s">
        <v>27</v>
      </c>
    </row>
    <row r="30" spans="1:14" ht="13">
      <c r="A30" s="82" t="s">
        <v>84</v>
      </c>
      <c r="B30" s="80" t="s">
        <v>58</v>
      </c>
      <c r="C30" s="84" t="s">
        <v>61</v>
      </c>
      <c r="D30" s="85" t="s">
        <v>62</v>
      </c>
      <c r="E30" s="117">
        <f>D30/100*G19</f>
        <v>0</v>
      </c>
      <c r="F30" s="118" t="s">
        <v>40</v>
      </c>
      <c r="G30" s="119" t="str">
        <f t="shared" ref="G30" si="3">IF(I30-E30&lt;0,"Error",IF(E30=0,"0",(I30-E30)))</f>
        <v>0</v>
      </c>
      <c r="H30" s="120" t="s">
        <v>27</v>
      </c>
      <c r="I30" s="121">
        <f t="shared" si="2"/>
        <v>0</v>
      </c>
      <c r="J30" s="122" t="s">
        <v>27</v>
      </c>
    </row>
    <row r="32" spans="1:14" ht="13.5" customHeight="1">
      <c r="B32" s="86"/>
      <c r="C32" s="86"/>
      <c r="D32" s="59"/>
      <c r="E32" s="59"/>
      <c r="H32" s="87"/>
      <c r="K32" s="39"/>
      <c r="L32" s="3"/>
      <c r="M32" s="3"/>
      <c r="N32" s="3"/>
    </row>
    <row r="33" spans="2:5" ht="13.5" customHeight="1"/>
    <row r="34" spans="2:5" ht="13.5" customHeight="1"/>
    <row r="36" spans="2:5" ht="6" customHeight="1"/>
    <row r="37" spans="2:5" ht="6" customHeight="1"/>
    <row r="38" spans="2:5" ht="6" customHeight="1"/>
    <row r="39" spans="2:5">
      <c r="B39" s="86"/>
      <c r="C39" s="86"/>
      <c r="D39" s="59"/>
      <c r="E39" s="59"/>
    </row>
  </sheetData>
  <sheetProtection algorithmName="SHA-512" hashValue="xrzisUmRDOpkITATjkCSxXtROuD/E30eivQY0SFjfBazqcDWz+CLEkeaVC2Nb8Xe7sp8MqAIvh3rOaG/CNXpMA==" saltValue="F6052IMyTXJ1Bb/E9F76EA==" spinCount="100000" sheet="1" selectLockedCells="1"/>
  <mergeCells count="9">
    <mergeCell ref="A4:E4"/>
    <mergeCell ref="B6:E6"/>
    <mergeCell ref="B8:E8"/>
    <mergeCell ref="H24:J24"/>
    <mergeCell ref="E15:F15"/>
    <mergeCell ref="D19:F19"/>
    <mergeCell ref="E21:F21"/>
    <mergeCell ref="E24:F24"/>
    <mergeCell ref="E23:G23"/>
  </mergeCells>
  <dataValidations count="5">
    <dataValidation type="list" allowBlank="1" showInputMessage="1" showErrorMessage="1" sqref="D30" xr:uid="{8FBDFD48-A6D4-4991-B454-2C6EC88D5909}">
      <formula1>"0,0.1,1"</formula1>
    </dataValidation>
    <dataValidation type="list" allowBlank="1" showInputMessage="1" showErrorMessage="1" sqref="D28:D29" xr:uid="{6523D110-671F-453C-B776-80DA1C5163E1}">
      <formula1>"0,4"</formula1>
    </dataValidation>
    <dataValidation type="list" allowBlank="1" showInputMessage="1" showErrorMessage="1" sqref="D27" xr:uid="{9041E9A7-B5E1-4392-89A3-281C59A28E73}">
      <formula1>"0,2,3,4,5,6,7,8,9,10,11,12,13,14,15,16,17,18,19,20,21,22,23,24"</formula1>
    </dataValidation>
    <dataValidation type="list" allowBlank="1" showInputMessage="1" showErrorMessage="1" sqref="D26" xr:uid="{7D908C9D-09F2-4F3D-AA60-A6AD0008DE1C}">
      <formula1>"0,2,4,5,6,7,8,9,10,11,12,13,14,15,16,17,18,19,20,21,22,23,24"</formula1>
    </dataValidation>
    <dataValidation type="list" allowBlank="1" showInputMessage="1" showErrorMessage="1" sqref="G21:G22" xr:uid="{122CF7E5-BD5A-4296-A9DC-5E4C367EBD26}">
      <formula1>"1,5,10,20,30,40,50,60,70,80,90,100,128,250,500"</formula1>
    </dataValidation>
  </dataValidations>
  <pageMargins left="0.74803149606299213" right="0.74803149606299213" top="0.19685039370078741" bottom="0.19685039370078741" header="0.51181102362204722" footer="0.51181102362204722"/>
  <pageSetup orientation="portrait" r:id="rId1"/>
  <headerFooter alignWithMargins="0"/>
  <ignoredErrors>
    <ignoredError sqref="D11:G1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Product usage</vt:lpstr>
      <vt:lpstr>Water Line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Dave Van Walleghem</dc:creator>
  <cp:keywords/>
  <dc:description/>
  <cp:lastModifiedBy>Dave Van Walleghem</cp:lastModifiedBy>
  <cp:revision/>
  <dcterms:created xsi:type="dcterms:W3CDTF">2023-08-21T18:39:40Z</dcterms:created>
  <dcterms:modified xsi:type="dcterms:W3CDTF">2026-01-29T19:42:10Z</dcterms:modified>
  <cp:category/>
  <cp:contentStatus/>
</cp:coreProperties>
</file>